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charts/chart15.xml" ContentType="application/vnd.openxmlformats-officedocument.drawingml.chart+xml"/>
  <Override PartName="/xl/drawings/drawing21.xml" ContentType="application/vnd.openxmlformats-officedocument.drawingml.chartshapes+xml"/>
  <Override PartName="/xl/charts/chart16.xml" ContentType="application/vnd.openxmlformats-officedocument.drawingml.chart+xml"/>
  <Override PartName="/xl/drawings/drawing22.xml" ContentType="application/vnd.openxmlformats-officedocument.drawingml.chartshapes+xml"/>
  <Override PartName="/xl/charts/chart1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5.xml" ContentType="application/vnd.openxmlformats-officedocument.drawingml.chartshapes+xml"/>
  <Override PartName="/xl/charts/chart19.xml" ContentType="application/vnd.openxmlformats-officedocument.drawingml.chart+xml"/>
  <Override PartName="/xl/drawings/drawing26.xml" ContentType="application/vnd.openxmlformats-officedocument.drawingml.chartshapes+xml"/>
  <Override PartName="/xl/charts/chart2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21.xml" ContentType="application/vnd.openxmlformats-officedocument.drawingml.chart+xml"/>
  <Override PartName="/xl/drawings/drawing29.xml" ContentType="application/vnd.openxmlformats-officedocument.drawingml.chartshapes+xml"/>
  <Override PartName="/xl/charts/chart22.xml" ContentType="application/vnd.openxmlformats-officedocument.drawingml.chart+xml"/>
  <Override PartName="/xl/drawings/drawing30.xml" ContentType="application/vnd.openxmlformats-officedocument.drawingml.chartshapes+xml"/>
  <Override PartName="/xl/charts/chart2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24.xml" ContentType="application/vnd.openxmlformats-officedocument.drawingml.chart+xml"/>
  <Override PartName="/xl/drawings/drawing33.xml" ContentType="application/vnd.openxmlformats-officedocument.drawingml.chartshapes+xml"/>
  <Override PartName="/xl/charts/chart25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6.xml" ContentType="application/vnd.openxmlformats-officedocument.drawingml.chart+xml"/>
  <Override PartName="/xl/drawings/drawing36.xml" ContentType="application/vnd.openxmlformats-officedocument.drawingml.chartshapes+xml"/>
  <Override PartName="/xl/charts/chart27.xml" ContentType="application/vnd.openxmlformats-officedocument.drawingml.chart+xml"/>
  <Override PartName="/xl/drawings/drawing37.xml" ContentType="application/vnd.openxmlformats-officedocument.drawingml.chartshapes+xml"/>
  <Override PartName="/xl/charts/chart28.xml" ContentType="application/vnd.openxmlformats-officedocument.drawingml.chart+xml"/>
  <Override PartName="/xl/drawings/drawing38.xml" ContentType="application/vnd.openxmlformats-officedocument.drawingml.chartshapes+xml"/>
  <Override PartName="/xl/charts/chart2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30.xml" ContentType="application/vnd.openxmlformats-officedocument.drawingml.chart+xml"/>
  <Override PartName="/xl/drawings/drawing41.xml" ContentType="application/vnd.openxmlformats-officedocument.drawingml.chartshapes+xml"/>
  <Override PartName="/xl/charts/chart3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32.xml" ContentType="application/vnd.openxmlformats-officedocument.drawingml.chart+xml"/>
  <Override PartName="/xl/drawings/drawing44.xml" ContentType="application/vnd.openxmlformats-officedocument.drawingml.chartshapes+xml"/>
  <Override PartName="/xl/charts/chart3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4.xml" ContentType="application/vnd.openxmlformats-officedocument.drawingml.chart+xml"/>
  <Override PartName="/xl/drawings/drawing47.xml" ContentType="application/vnd.openxmlformats-officedocument.drawingml.chartshapes+xml"/>
  <Override PartName="/xl/charts/chart35.xml" ContentType="application/vnd.openxmlformats-officedocument.drawingml.chart+xml"/>
  <Override PartName="/xl/drawings/drawing4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25155" yWindow="75" windowWidth="24930" windowHeight="12060"/>
  </bookViews>
  <sheets>
    <sheet name="Contenu" sheetId="9" r:id="rId1"/>
    <sheet name="Légende" sheetId="14" r:id="rId2"/>
    <sheet name="Statistique_Aff_principale" sheetId="1" r:id="rId3"/>
    <sheet name="Statistique_Type_comm_OFS" sheetId="22" r:id="rId4"/>
    <sheet name="Statistique_Type_comm_ARE" sheetId="18" r:id="rId5"/>
    <sheet name="Statistique_cantons" sheetId="10" r:id="rId6"/>
    <sheet name="Comparaison_2012_2017_Aff_princ" sheetId="7" r:id="rId7"/>
    <sheet name="Analyses_nonconstr_Aff_princip" sheetId="3" r:id="rId8"/>
    <sheet name="Analyse_nonconstr_Type_comm_OFS" sheetId="20" r:id="rId9"/>
    <sheet name="Analyse_nonconstr_Type_comm_ARE" sheetId="23" r:id="rId10"/>
    <sheet name="Analyse_nonconstr_cantons" sheetId="11" r:id="rId11"/>
    <sheet name="Anal_desserte_TP_Aff_princ" sheetId="4" r:id="rId12"/>
    <sheet name="Anal_desserte_TP_type_comm_OFS" sheetId="6" r:id="rId13"/>
    <sheet name="Anal_desserte_TP_type_comm_ARE" sheetId="24" r:id="rId14"/>
    <sheet name="Anal_desserte_TP_cantons" sheetId="12" r:id="rId15"/>
  </sheets>
  <externalReferences>
    <externalReference r:id="rId16"/>
  </externalReferences>
  <definedNames>
    <definedName name="_xlnm.Print_Area" localSheetId="11">Anal_desserte_TP_Aff_princ!$A$1:$L$54</definedName>
    <definedName name="_xlnm.Print_Area" localSheetId="14">Anal_desserte_TP_cantons!$A$1:$L$62</definedName>
    <definedName name="_xlnm.Print_Area" localSheetId="13">Anal_desserte_TP_type_comm_ARE!$A$1:$L$32</definedName>
    <definedName name="_xlnm.Print_Area" localSheetId="12">Anal_desserte_TP_type_comm_OFS!$A$1:$L$32</definedName>
    <definedName name="_xlnm.Print_Area" localSheetId="10">Analyse_nonconstr_cantons!$A$1:$J$59</definedName>
    <definedName name="_xlnm.Print_Area" localSheetId="9">Analyse_nonconstr_Type_comm_ARE!$A$1:$L$47</definedName>
    <definedName name="_xlnm.Print_Area" localSheetId="8">Analyse_nonconstr_Type_comm_OFS!$A$1:$L$47</definedName>
    <definedName name="_xlnm.Print_Area" localSheetId="7">Analyses_nonconstr_Aff_princip!$A$1:$J$59</definedName>
    <definedName name="_xlnm.Print_Area" localSheetId="6">Comparaison_2012_2017_Aff_princ!$A$1:$G$32</definedName>
    <definedName name="_xlnm.Print_Area" localSheetId="5">Statistique_cantons!$A$1:$J$60</definedName>
    <definedName name="_xlnm.Print_Area" localSheetId="4">Statistique_Type_comm_ARE!$A$1:$K$49</definedName>
    <definedName name="_xlnm.Print_Area" localSheetId="3">Statistique_Type_comm_OFS!$A$1:$K$49</definedName>
    <definedName name="Tabelle1" localSheetId="13">#REF!</definedName>
    <definedName name="Tabelle1" localSheetId="9">#REF!</definedName>
    <definedName name="Tabelle1" localSheetId="8">#REF!</definedName>
    <definedName name="Tabelle1" localSheetId="4">#REF!</definedName>
    <definedName name="Tabelle1" localSheetId="3">#REF!</definedName>
    <definedName name="Tabelle1">#REF!</definedName>
  </definedNames>
  <calcPr calcId="162913"/>
</workbook>
</file>

<file path=xl/calcChain.xml><?xml version="1.0" encoding="utf-8"?>
<calcChain xmlns="http://schemas.openxmlformats.org/spreadsheetml/2006/main">
  <c r="G30" i="12" l="1"/>
  <c r="F30" i="12"/>
  <c r="E30" i="12"/>
  <c r="J30" i="12" s="1"/>
  <c r="D30" i="12"/>
  <c r="C30" i="12"/>
  <c r="L30" i="12" s="1"/>
  <c r="L29" i="12"/>
  <c r="K29" i="12"/>
  <c r="J29" i="12"/>
  <c r="I29" i="12"/>
  <c r="H29" i="12"/>
  <c r="L28" i="12"/>
  <c r="K28" i="12"/>
  <c r="J28" i="12"/>
  <c r="I28" i="12"/>
  <c r="H28" i="12"/>
  <c r="L27" i="12"/>
  <c r="K27" i="12"/>
  <c r="J27" i="12"/>
  <c r="I27" i="12"/>
  <c r="H27" i="12"/>
  <c r="L26" i="12"/>
  <c r="K26" i="12"/>
  <c r="J26" i="12"/>
  <c r="I26" i="12"/>
  <c r="H26" i="12"/>
  <c r="L25" i="12"/>
  <c r="K25" i="12"/>
  <c r="J25" i="12"/>
  <c r="I25" i="12"/>
  <c r="H25" i="12"/>
  <c r="L24" i="12"/>
  <c r="K24" i="12"/>
  <c r="J24" i="12"/>
  <c r="I24" i="12"/>
  <c r="H24" i="12"/>
  <c r="L23" i="12"/>
  <c r="K23" i="12"/>
  <c r="J23" i="12"/>
  <c r="I23" i="12"/>
  <c r="H23" i="12"/>
  <c r="L22" i="12"/>
  <c r="K22" i="12"/>
  <c r="J22" i="12"/>
  <c r="I22" i="12"/>
  <c r="H22" i="12"/>
  <c r="L21" i="12"/>
  <c r="K21" i="12"/>
  <c r="J21" i="12"/>
  <c r="I21" i="12"/>
  <c r="H21" i="12"/>
  <c r="L20" i="12"/>
  <c r="K20" i="12"/>
  <c r="J20" i="12"/>
  <c r="I20" i="12"/>
  <c r="H20" i="12"/>
  <c r="L19" i="12"/>
  <c r="K19" i="12"/>
  <c r="J19" i="12"/>
  <c r="I19" i="12"/>
  <c r="H19" i="12"/>
  <c r="L18" i="12"/>
  <c r="K18" i="12"/>
  <c r="J18" i="12"/>
  <c r="I18" i="12"/>
  <c r="H18" i="12"/>
  <c r="L17" i="12"/>
  <c r="K17" i="12"/>
  <c r="J17" i="12"/>
  <c r="I17" i="12"/>
  <c r="H17" i="12"/>
  <c r="L16" i="12"/>
  <c r="K16" i="12"/>
  <c r="J16" i="12"/>
  <c r="I16" i="12"/>
  <c r="H16" i="12"/>
  <c r="L15" i="12"/>
  <c r="K15" i="12"/>
  <c r="J15" i="12"/>
  <c r="I15" i="12"/>
  <c r="H15" i="12"/>
  <c r="L14" i="12"/>
  <c r="K14" i="12"/>
  <c r="J14" i="12"/>
  <c r="I14" i="12"/>
  <c r="H14" i="12"/>
  <c r="L13" i="12"/>
  <c r="K13" i="12"/>
  <c r="J13" i="12"/>
  <c r="I13" i="12"/>
  <c r="H13" i="12"/>
  <c r="L12" i="12"/>
  <c r="K12" i="12"/>
  <c r="J12" i="12"/>
  <c r="I12" i="12"/>
  <c r="H12" i="12"/>
  <c r="L11" i="12"/>
  <c r="K11" i="12"/>
  <c r="J11" i="12"/>
  <c r="I11" i="12"/>
  <c r="H11" i="12"/>
  <c r="L10" i="12"/>
  <c r="K10" i="12"/>
  <c r="J10" i="12"/>
  <c r="I10" i="12"/>
  <c r="H10" i="12"/>
  <c r="L9" i="12"/>
  <c r="K9" i="12"/>
  <c r="J9" i="12"/>
  <c r="I9" i="12"/>
  <c r="H9" i="12"/>
  <c r="L8" i="12"/>
  <c r="K8" i="12"/>
  <c r="J8" i="12"/>
  <c r="I8" i="12"/>
  <c r="H8" i="12"/>
  <c r="L7" i="12"/>
  <c r="K7" i="12"/>
  <c r="J7" i="12"/>
  <c r="I7" i="12"/>
  <c r="H7" i="12"/>
  <c r="L6" i="12"/>
  <c r="K6" i="12"/>
  <c r="J6" i="12"/>
  <c r="I6" i="12"/>
  <c r="H6" i="12"/>
  <c r="L5" i="12"/>
  <c r="K5" i="12"/>
  <c r="J5" i="12"/>
  <c r="I5" i="12"/>
  <c r="H5" i="12"/>
  <c r="L4" i="12"/>
  <c r="K4" i="12"/>
  <c r="J4" i="12"/>
  <c r="I4" i="12"/>
  <c r="H4" i="12"/>
  <c r="G13" i="24"/>
  <c r="L13" i="24" s="1"/>
  <c r="F13" i="24"/>
  <c r="K13" i="24" s="1"/>
  <c r="E13" i="24"/>
  <c r="J13" i="24" s="1"/>
  <c r="D13" i="24"/>
  <c r="C13" i="24"/>
  <c r="H13" i="24" s="1"/>
  <c r="L12" i="24"/>
  <c r="K12" i="24"/>
  <c r="J12" i="24"/>
  <c r="I12" i="24"/>
  <c r="H12" i="24"/>
  <c r="L11" i="24"/>
  <c r="K11" i="24"/>
  <c r="J11" i="24"/>
  <c r="I11" i="24"/>
  <c r="H11" i="24"/>
  <c r="L10" i="24"/>
  <c r="K10" i="24"/>
  <c r="J10" i="24"/>
  <c r="I10" i="24"/>
  <c r="H10" i="24"/>
  <c r="L9" i="24"/>
  <c r="K9" i="24"/>
  <c r="J9" i="24"/>
  <c r="I9" i="24"/>
  <c r="H9" i="24"/>
  <c r="L8" i="24"/>
  <c r="K8" i="24"/>
  <c r="J8" i="24"/>
  <c r="I8" i="24"/>
  <c r="H8" i="24"/>
  <c r="L7" i="24"/>
  <c r="K7" i="24"/>
  <c r="J7" i="24"/>
  <c r="I7" i="24"/>
  <c r="H7" i="24"/>
  <c r="L6" i="24"/>
  <c r="K6" i="24"/>
  <c r="J6" i="24"/>
  <c r="I6" i="24"/>
  <c r="H6" i="24"/>
  <c r="L5" i="24"/>
  <c r="K5" i="24"/>
  <c r="J5" i="24"/>
  <c r="I5" i="24"/>
  <c r="H5" i="24"/>
  <c r="L4" i="24"/>
  <c r="K4" i="24"/>
  <c r="J4" i="24"/>
  <c r="I4" i="24"/>
  <c r="H4" i="24"/>
  <c r="G13" i="6"/>
  <c r="F13" i="6"/>
  <c r="K13" i="6" s="1"/>
  <c r="E13" i="6"/>
  <c r="J13" i="6" s="1"/>
  <c r="D13" i="6"/>
  <c r="L13" i="6" s="1"/>
  <c r="C13" i="6"/>
  <c r="L12" i="6"/>
  <c r="K12" i="6"/>
  <c r="J12" i="6"/>
  <c r="I12" i="6"/>
  <c r="H12" i="6"/>
  <c r="L11" i="6"/>
  <c r="K11" i="6"/>
  <c r="J11" i="6"/>
  <c r="I11" i="6"/>
  <c r="H11" i="6"/>
  <c r="L10" i="6"/>
  <c r="K10" i="6"/>
  <c r="J10" i="6"/>
  <c r="I10" i="6"/>
  <c r="H10" i="6"/>
  <c r="L9" i="6"/>
  <c r="K9" i="6"/>
  <c r="J9" i="6"/>
  <c r="I9" i="6"/>
  <c r="H9" i="6"/>
  <c r="L8" i="6"/>
  <c r="K8" i="6"/>
  <c r="J8" i="6"/>
  <c r="I8" i="6"/>
  <c r="H8" i="6"/>
  <c r="L7" i="6"/>
  <c r="K7" i="6"/>
  <c r="J7" i="6"/>
  <c r="I7" i="6"/>
  <c r="H7" i="6"/>
  <c r="L6" i="6"/>
  <c r="K6" i="6"/>
  <c r="J6" i="6"/>
  <c r="I6" i="6"/>
  <c r="H6" i="6"/>
  <c r="L5" i="6"/>
  <c r="K5" i="6"/>
  <c r="J5" i="6"/>
  <c r="I5" i="6"/>
  <c r="H5" i="6"/>
  <c r="L4" i="6"/>
  <c r="K4" i="6"/>
  <c r="J4" i="6"/>
  <c r="I4" i="6"/>
  <c r="H4" i="6"/>
  <c r="G13" i="4"/>
  <c r="L13" i="4" s="1"/>
  <c r="S8" i="4" s="1"/>
  <c r="F13" i="4"/>
  <c r="E13" i="4"/>
  <c r="J13" i="4" s="1"/>
  <c r="Q8" i="4" s="1"/>
  <c r="D13" i="4"/>
  <c r="I13" i="4" s="1"/>
  <c r="P8" i="4" s="1"/>
  <c r="C13" i="4"/>
  <c r="K13" i="4" s="1"/>
  <c r="R8" i="4" s="1"/>
  <c r="L12" i="4"/>
  <c r="K12" i="4"/>
  <c r="J12" i="4"/>
  <c r="I12" i="4"/>
  <c r="H12" i="4"/>
  <c r="L11" i="4"/>
  <c r="K11" i="4"/>
  <c r="J11" i="4"/>
  <c r="I11" i="4"/>
  <c r="H11" i="4"/>
  <c r="L10" i="4"/>
  <c r="K10" i="4"/>
  <c r="J10" i="4"/>
  <c r="I10" i="4"/>
  <c r="H10" i="4"/>
  <c r="L9" i="4"/>
  <c r="K9" i="4"/>
  <c r="J9" i="4"/>
  <c r="I9" i="4"/>
  <c r="H9" i="4"/>
  <c r="L8" i="4"/>
  <c r="K8" i="4"/>
  <c r="J8" i="4"/>
  <c r="I8" i="4"/>
  <c r="H8" i="4"/>
  <c r="S7" i="4"/>
  <c r="R7" i="4"/>
  <c r="Q7" i="4"/>
  <c r="P7" i="4"/>
  <c r="O7" i="4"/>
  <c r="L7" i="4"/>
  <c r="K7" i="4"/>
  <c r="J7" i="4"/>
  <c r="I7" i="4"/>
  <c r="H7" i="4"/>
  <c r="L6" i="4"/>
  <c r="K6" i="4"/>
  <c r="J6" i="4"/>
  <c r="I6" i="4"/>
  <c r="H6" i="4"/>
  <c r="L5" i="4"/>
  <c r="K5" i="4"/>
  <c r="J5" i="4"/>
  <c r="I5" i="4"/>
  <c r="H5" i="4"/>
  <c r="L4" i="4"/>
  <c r="K4" i="4"/>
  <c r="J4" i="4"/>
  <c r="I4" i="4"/>
  <c r="H4" i="4"/>
  <c r="J30" i="11"/>
  <c r="E30" i="11"/>
  <c r="D30" i="11"/>
  <c r="H30" i="11" s="1"/>
  <c r="C30" i="11"/>
  <c r="J29" i="11"/>
  <c r="H29" i="11"/>
  <c r="G29" i="11"/>
  <c r="F29" i="11"/>
  <c r="I29" i="11" s="1"/>
  <c r="J28" i="11"/>
  <c r="I28" i="11"/>
  <c r="H28" i="11"/>
  <c r="G28" i="11"/>
  <c r="F28" i="11"/>
  <c r="J27" i="11"/>
  <c r="I27" i="11"/>
  <c r="H27" i="11"/>
  <c r="G27" i="11"/>
  <c r="F27" i="11"/>
  <c r="J26" i="11"/>
  <c r="I26" i="11"/>
  <c r="H26" i="11"/>
  <c r="G26" i="11"/>
  <c r="F26" i="11"/>
  <c r="J25" i="11"/>
  <c r="H25" i="11"/>
  <c r="G25" i="11"/>
  <c r="F25" i="11"/>
  <c r="I25" i="11" s="1"/>
  <c r="J24" i="11"/>
  <c r="I24" i="11"/>
  <c r="H24" i="11"/>
  <c r="G24" i="11"/>
  <c r="F24" i="11"/>
  <c r="J23" i="11"/>
  <c r="I23" i="11"/>
  <c r="H23" i="11"/>
  <c r="G23" i="11"/>
  <c r="F23" i="11"/>
  <c r="J22" i="11"/>
  <c r="I22" i="11"/>
  <c r="H22" i="11"/>
  <c r="G22" i="11"/>
  <c r="F22" i="11"/>
  <c r="J21" i="11"/>
  <c r="H21" i="11"/>
  <c r="G21" i="11"/>
  <c r="F21" i="11"/>
  <c r="I21" i="11" s="1"/>
  <c r="J20" i="11"/>
  <c r="I20" i="11"/>
  <c r="H20" i="11"/>
  <c r="G20" i="11"/>
  <c r="F20" i="11"/>
  <c r="J19" i="11"/>
  <c r="I19" i="11"/>
  <c r="H19" i="11"/>
  <c r="G19" i="11"/>
  <c r="F19" i="11"/>
  <c r="J18" i="11"/>
  <c r="I18" i="11"/>
  <c r="H18" i="11"/>
  <c r="G18" i="11"/>
  <c r="F18" i="11"/>
  <c r="J17" i="11"/>
  <c r="H17" i="11"/>
  <c r="G17" i="11"/>
  <c r="F17" i="11"/>
  <c r="I17" i="11" s="1"/>
  <c r="J16" i="11"/>
  <c r="I16" i="11"/>
  <c r="H16" i="11"/>
  <c r="G16" i="11"/>
  <c r="F16" i="11"/>
  <c r="J15" i="11"/>
  <c r="I15" i="11"/>
  <c r="H15" i="11"/>
  <c r="G15" i="11"/>
  <c r="F15" i="11"/>
  <c r="J14" i="11"/>
  <c r="I14" i="11"/>
  <c r="H14" i="11"/>
  <c r="G14" i="11"/>
  <c r="F14" i="11"/>
  <c r="J13" i="11"/>
  <c r="H13" i="11"/>
  <c r="G13" i="11"/>
  <c r="F13" i="11"/>
  <c r="I13" i="11" s="1"/>
  <c r="J12" i="11"/>
  <c r="I12" i="11"/>
  <c r="H12" i="11"/>
  <c r="G12" i="11"/>
  <c r="F12" i="11"/>
  <c r="J11" i="11"/>
  <c r="I11" i="11"/>
  <c r="H11" i="11"/>
  <c r="G11" i="11"/>
  <c r="F11" i="11"/>
  <c r="J10" i="11"/>
  <c r="I10" i="11"/>
  <c r="H10" i="11"/>
  <c r="G10" i="11"/>
  <c r="F10" i="11"/>
  <c r="J9" i="11"/>
  <c r="H9" i="11"/>
  <c r="G9" i="11"/>
  <c r="F9" i="11"/>
  <c r="I9" i="11" s="1"/>
  <c r="J8" i="11"/>
  <c r="I8" i="11"/>
  <c r="H8" i="11"/>
  <c r="G8" i="11"/>
  <c r="F8" i="11"/>
  <c r="J7" i="11"/>
  <c r="I7" i="11"/>
  <c r="H7" i="11"/>
  <c r="G7" i="11"/>
  <c r="F7" i="11"/>
  <c r="J6" i="11"/>
  <c r="I6" i="11"/>
  <c r="H6" i="11"/>
  <c r="G6" i="11"/>
  <c r="F6" i="11"/>
  <c r="J5" i="11"/>
  <c r="H5" i="11"/>
  <c r="G5" i="11"/>
  <c r="F5" i="11"/>
  <c r="I5" i="11" s="1"/>
  <c r="J4" i="11"/>
  <c r="I4" i="11"/>
  <c r="H4" i="11"/>
  <c r="G4" i="11"/>
  <c r="G30" i="11" s="1"/>
  <c r="F4" i="11"/>
  <c r="E13" i="23"/>
  <c r="D13" i="23"/>
  <c r="H13" i="23" s="1"/>
  <c r="C13" i="23"/>
  <c r="L12" i="23"/>
  <c r="K12" i="23"/>
  <c r="J12" i="23"/>
  <c r="I12" i="23"/>
  <c r="H12" i="23"/>
  <c r="G12" i="23"/>
  <c r="F12" i="23"/>
  <c r="L11" i="23"/>
  <c r="K11" i="23"/>
  <c r="I11" i="23"/>
  <c r="H11" i="23"/>
  <c r="G11" i="23"/>
  <c r="J11" i="23" s="1"/>
  <c r="F11" i="23"/>
  <c r="K10" i="23"/>
  <c r="J10" i="23"/>
  <c r="H10" i="23"/>
  <c r="G10" i="23"/>
  <c r="F10" i="23"/>
  <c r="I10" i="23" s="1"/>
  <c r="K9" i="23"/>
  <c r="J9" i="23"/>
  <c r="I9" i="23"/>
  <c r="H9" i="23"/>
  <c r="G9" i="23"/>
  <c r="F9" i="23"/>
  <c r="L9" i="23" s="1"/>
  <c r="L8" i="23"/>
  <c r="K8" i="23"/>
  <c r="J8" i="23"/>
  <c r="I8" i="23"/>
  <c r="H8" i="23"/>
  <c r="G8" i="23"/>
  <c r="F8" i="23"/>
  <c r="L7" i="23"/>
  <c r="K7" i="23"/>
  <c r="I7" i="23"/>
  <c r="H7" i="23"/>
  <c r="G7" i="23"/>
  <c r="J7" i="23" s="1"/>
  <c r="F7" i="23"/>
  <c r="K6" i="23"/>
  <c r="J6" i="23"/>
  <c r="H6" i="23"/>
  <c r="G6" i="23"/>
  <c r="G13" i="23" s="1"/>
  <c r="J13" i="23" s="1"/>
  <c r="F6" i="23"/>
  <c r="I6" i="23" s="1"/>
  <c r="K5" i="23"/>
  <c r="J5" i="23"/>
  <c r="I5" i="23"/>
  <c r="H5" i="23"/>
  <c r="G5" i="23"/>
  <c r="F5" i="23"/>
  <c r="L5" i="23" s="1"/>
  <c r="L4" i="23"/>
  <c r="K4" i="23"/>
  <c r="J4" i="23"/>
  <c r="I4" i="23"/>
  <c r="H4" i="23"/>
  <c r="G4" i="23"/>
  <c r="F4" i="23"/>
  <c r="K13" i="20"/>
  <c r="E13" i="20"/>
  <c r="D13" i="20"/>
  <c r="H13" i="20" s="1"/>
  <c r="C13" i="20"/>
  <c r="K12" i="20"/>
  <c r="J12" i="20"/>
  <c r="I12" i="20"/>
  <c r="H12" i="20"/>
  <c r="G12" i="20"/>
  <c r="F12" i="20"/>
  <c r="L12" i="20" s="1"/>
  <c r="L11" i="20"/>
  <c r="K11" i="20"/>
  <c r="J11" i="20"/>
  <c r="I11" i="20"/>
  <c r="H11" i="20"/>
  <c r="G11" i="20"/>
  <c r="F11" i="20"/>
  <c r="L10" i="20"/>
  <c r="K10" i="20"/>
  <c r="I10" i="20"/>
  <c r="H10" i="20"/>
  <c r="G10" i="20"/>
  <c r="J10" i="20" s="1"/>
  <c r="F10" i="20"/>
  <c r="K9" i="20"/>
  <c r="J9" i="20"/>
  <c r="H9" i="20"/>
  <c r="G9" i="20"/>
  <c r="F9" i="20"/>
  <c r="I9" i="20" s="1"/>
  <c r="K8" i="20"/>
  <c r="J8" i="20"/>
  <c r="I8" i="20"/>
  <c r="H8" i="20"/>
  <c r="G8" i="20"/>
  <c r="F8" i="20"/>
  <c r="L8" i="20" s="1"/>
  <c r="L7" i="20"/>
  <c r="K7" i="20"/>
  <c r="J7" i="20"/>
  <c r="I7" i="20"/>
  <c r="H7" i="20"/>
  <c r="G7" i="20"/>
  <c r="F7" i="20"/>
  <c r="L6" i="20"/>
  <c r="K6" i="20"/>
  <c r="I6" i="20"/>
  <c r="H6" i="20"/>
  <c r="G6" i="20"/>
  <c r="J6" i="20" s="1"/>
  <c r="F6" i="20"/>
  <c r="K5" i="20"/>
  <c r="J5" i="20"/>
  <c r="H5" i="20"/>
  <c r="G5" i="20"/>
  <c r="F5" i="20"/>
  <c r="I5" i="20" s="1"/>
  <c r="K4" i="20"/>
  <c r="J4" i="20"/>
  <c r="I4" i="20"/>
  <c r="H4" i="20"/>
  <c r="G4" i="20"/>
  <c r="F4" i="20"/>
  <c r="F13" i="20" s="1"/>
  <c r="F13" i="3"/>
  <c r="I13" i="3" s="1"/>
  <c r="N5" i="3" s="1"/>
  <c r="E13" i="3"/>
  <c r="D13" i="3"/>
  <c r="H13" i="3" s="1"/>
  <c r="M5" i="3" s="1"/>
  <c r="C13" i="3"/>
  <c r="J7" i="3"/>
  <c r="H7" i="3"/>
  <c r="G7" i="3"/>
  <c r="F7" i="3"/>
  <c r="I7" i="3" s="1"/>
  <c r="I6" i="3"/>
  <c r="H6" i="3"/>
  <c r="G6" i="3"/>
  <c r="J6" i="3" s="1"/>
  <c r="F6" i="3"/>
  <c r="I5" i="3"/>
  <c r="H5" i="3"/>
  <c r="G5" i="3"/>
  <c r="J5" i="3" s="1"/>
  <c r="F5" i="3"/>
  <c r="J4" i="3"/>
  <c r="I4" i="3"/>
  <c r="H4" i="3"/>
  <c r="G4" i="3"/>
  <c r="F4" i="3"/>
  <c r="E13" i="7"/>
  <c r="F13" i="7" s="1"/>
  <c r="D13" i="7"/>
  <c r="C13" i="7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F30" i="10"/>
  <c r="H30" i="10" s="1"/>
  <c r="E30" i="10"/>
  <c r="I30" i="10" s="1"/>
  <c r="D30" i="10"/>
  <c r="C30" i="10"/>
  <c r="G30" i="10" s="1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I9" i="10"/>
  <c r="H9" i="10"/>
  <c r="G9" i="10"/>
  <c r="I8" i="10"/>
  <c r="H8" i="10"/>
  <c r="G8" i="10"/>
  <c r="I7" i="10"/>
  <c r="H7" i="10"/>
  <c r="G7" i="10"/>
  <c r="I6" i="10"/>
  <c r="H6" i="10"/>
  <c r="G6" i="10"/>
  <c r="I5" i="10"/>
  <c r="H5" i="10"/>
  <c r="G5" i="10"/>
  <c r="I4" i="10"/>
  <c r="H4" i="10"/>
  <c r="G4" i="10"/>
  <c r="J13" i="18"/>
  <c r="F13" i="18"/>
  <c r="H13" i="18" s="1"/>
  <c r="E13" i="18"/>
  <c r="K13" i="23" s="1"/>
  <c r="D13" i="18"/>
  <c r="C13" i="18"/>
  <c r="K12" i="18"/>
  <c r="I12" i="18"/>
  <c r="H12" i="18"/>
  <c r="G12" i="18"/>
  <c r="K11" i="18"/>
  <c r="I11" i="18"/>
  <c r="H11" i="18"/>
  <c r="G11" i="18"/>
  <c r="K10" i="18"/>
  <c r="I10" i="18"/>
  <c r="H10" i="18"/>
  <c r="G10" i="18"/>
  <c r="K9" i="18"/>
  <c r="I9" i="18"/>
  <c r="H9" i="18"/>
  <c r="G9" i="18"/>
  <c r="K8" i="18"/>
  <c r="I8" i="18"/>
  <c r="H8" i="18"/>
  <c r="G8" i="18"/>
  <c r="K7" i="18"/>
  <c r="I7" i="18"/>
  <c r="H7" i="18"/>
  <c r="G7" i="18"/>
  <c r="K6" i="18"/>
  <c r="I6" i="18"/>
  <c r="H6" i="18"/>
  <c r="G6" i="18"/>
  <c r="K5" i="18"/>
  <c r="I5" i="18"/>
  <c r="H5" i="18"/>
  <c r="G5" i="18"/>
  <c r="K4" i="18"/>
  <c r="I4" i="18"/>
  <c r="H4" i="18"/>
  <c r="G4" i="18"/>
  <c r="J13" i="22"/>
  <c r="K13" i="22" s="1"/>
  <c r="F13" i="22"/>
  <c r="H13" i="22" s="1"/>
  <c r="E13" i="22"/>
  <c r="D13" i="22"/>
  <c r="C13" i="22"/>
  <c r="I13" i="22" s="1"/>
  <c r="K12" i="22"/>
  <c r="I12" i="22"/>
  <c r="H12" i="22"/>
  <c r="G12" i="22"/>
  <c r="K11" i="22"/>
  <c r="I11" i="22"/>
  <c r="H11" i="22"/>
  <c r="G11" i="22"/>
  <c r="K10" i="22"/>
  <c r="I10" i="22"/>
  <c r="H10" i="22"/>
  <c r="G10" i="22"/>
  <c r="K9" i="22"/>
  <c r="I9" i="22"/>
  <c r="H9" i="22"/>
  <c r="G9" i="22"/>
  <c r="K8" i="22"/>
  <c r="I8" i="22"/>
  <c r="H8" i="22"/>
  <c r="G8" i="22"/>
  <c r="K7" i="22"/>
  <c r="I7" i="22"/>
  <c r="H7" i="22"/>
  <c r="G7" i="22"/>
  <c r="K6" i="22"/>
  <c r="I6" i="22"/>
  <c r="H6" i="22"/>
  <c r="G6" i="22"/>
  <c r="K5" i="22"/>
  <c r="I5" i="22"/>
  <c r="H5" i="22"/>
  <c r="G5" i="22"/>
  <c r="K4" i="22"/>
  <c r="I4" i="22"/>
  <c r="H4" i="22"/>
  <c r="G4" i="22"/>
  <c r="F13" i="1"/>
  <c r="E13" i="1"/>
  <c r="I13" i="1" s="1"/>
  <c r="D13" i="1"/>
  <c r="C13" i="1"/>
  <c r="H13" i="1" s="1"/>
  <c r="I7" i="1"/>
  <c r="H7" i="1"/>
  <c r="G7" i="1"/>
  <c r="I6" i="1"/>
  <c r="H6" i="1"/>
  <c r="G6" i="1"/>
  <c r="I5" i="1"/>
  <c r="H5" i="1"/>
  <c r="G5" i="1"/>
  <c r="I4" i="1"/>
  <c r="H4" i="1"/>
  <c r="G4" i="1"/>
  <c r="L13" i="20" l="1"/>
  <c r="I13" i="20"/>
  <c r="G13" i="20"/>
  <c r="J13" i="20" s="1"/>
  <c r="F13" i="23"/>
  <c r="F30" i="11"/>
  <c r="I30" i="11" s="1"/>
  <c r="H13" i="6"/>
  <c r="I13" i="24"/>
  <c r="I30" i="12"/>
  <c r="G13" i="3"/>
  <c r="J13" i="3" s="1"/>
  <c r="O5" i="3" s="1"/>
  <c r="H13" i="4"/>
  <c r="O8" i="4" s="1"/>
  <c r="I13" i="6"/>
  <c r="G13" i="1"/>
  <c r="G13" i="18"/>
  <c r="K13" i="18"/>
  <c r="L5" i="20"/>
  <c r="L9" i="20"/>
  <c r="L6" i="23"/>
  <c r="L10" i="23"/>
  <c r="K30" i="12"/>
  <c r="I13" i="18"/>
  <c r="G13" i="22"/>
  <c r="L4" i="20"/>
  <c r="H30" i="12"/>
  <c r="I13" i="23" l="1"/>
  <c r="L13" i="23"/>
</calcChain>
</file>

<file path=xl/sharedStrings.xml><?xml version="1.0" encoding="utf-8"?>
<sst xmlns="http://schemas.openxmlformats.org/spreadsheetml/2006/main" count="612" uniqueCount="208">
  <si>
    <t>Graphik labels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</si>
  <si>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</si>
  <si>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</si>
  <si>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</si>
  <si>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</si>
  <si>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</si>
  <si>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</si>
  <si>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</si>
  <si>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</si>
  <si>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</si>
  <si>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</si>
  <si>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</si>
  <si>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</si>
  <si>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</si>
  <si>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</si>
  <si>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</si>
  <si>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</si>
  <si>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</si>
  <si>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</si>
  <si>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</si>
  <si>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</si>
  <si>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</si>
  <si>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</si>
  <si>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</si>
  <si>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</si>
  <si>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</si>
  <si>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</si>
  <si>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--</t>
  </si>
  <si>
    <t>rolf.giezendanner@are.admin.ch</t>
  </si>
  <si>
    <t>Rolf Giezendanner</t>
  </si>
  <si>
    <t>-</t>
  </si>
  <si>
    <t>2012 (Total: 228'619 ha)</t>
  </si>
  <si>
    <t>Office fédéral du développement territorial ARE</t>
  </si>
  <si>
    <t>Contenu</t>
  </si>
  <si>
    <t>- Légende</t>
  </si>
  <si>
    <t>- Statistiques par affectation principale</t>
  </si>
  <si>
    <t>- Statistiques par type de commune ARE</t>
  </si>
  <si>
    <t>- Statistiques par canton</t>
  </si>
  <si>
    <t>- Comparaison 2007 - 2012 par affectation principale</t>
  </si>
  <si>
    <t>- Analyses des zones à bâtir non construites par affectation principale</t>
  </si>
  <si>
    <t>- Analyses des zones à bâtir non construites par type de commune ARE</t>
  </si>
  <si>
    <t>- Analyses des zones à bâtir non construites par canton</t>
  </si>
  <si>
    <t>- Analyses de la desserte par les transports publics par affectation principale</t>
  </si>
  <si>
    <t>- Analyses de la desserte par les transports publics par type de commune ARE</t>
  </si>
  <si>
    <t>- Analyses de la desserte par les transports publics par canton</t>
  </si>
  <si>
    <t>Géodonnées: Offices cantonaux d'aménagement du territoire</t>
  </si>
  <si>
    <t>Statistiques et analyses: Office fédéral du développement territorial ARE</t>
  </si>
  <si>
    <t xml:space="preserve">Renseignements: </t>
  </si>
  <si>
    <t>Statistique suisse des zones à bâtir 2017</t>
  </si>
  <si>
    <t>Figures dans le rapport</t>
  </si>
  <si>
    <r>
      <rPr>
        <sz val="11"/>
        <color theme="1"/>
        <rFont val="Arial"/>
        <family val="2"/>
      </rPr>
      <t>©</t>
    </r>
    <r>
      <rPr>
        <sz val="11"/>
        <color theme="1"/>
        <rFont val="Calibri"/>
        <family val="2"/>
      </rPr>
      <t xml:space="preserve"> ARE, 12.2017</t>
    </r>
  </si>
  <si>
    <t>Désignation</t>
  </si>
  <si>
    <t>Description</t>
  </si>
  <si>
    <t>Code AP</t>
  </si>
  <si>
    <t>Numéro de code de l'affectation principale</t>
  </si>
  <si>
    <t>Code TC</t>
  </si>
  <si>
    <t>Numéro de code du type de commune de l'ARE</t>
  </si>
  <si>
    <t>Affectation principale</t>
  </si>
  <si>
    <t>Affectation principale selon le modèle de géodonnées minimal des plans d'affectation</t>
  </si>
  <si>
    <t>Type de commune OFS</t>
  </si>
  <si>
    <t>La nouvelle typologie des communes 2012 de l'OFS est cohérente avec la définition de l’Espace à caractère urbain 2012.</t>
  </si>
  <si>
    <t>Type de commune ARE</t>
  </si>
  <si>
    <t>Surface des zones à bâtir [ha]</t>
  </si>
  <si>
    <t>Surface des zones à bâtir</t>
  </si>
  <si>
    <t>Proportion [%]</t>
  </si>
  <si>
    <t>Proportion des zones à bâtir d'une affectation principale / d'un type de commune / d'un canton par rapport au total suisse</t>
  </si>
  <si>
    <t>Habitants au sein des zones à bâtir</t>
  </si>
  <si>
    <r>
      <t>Surface de zone à bâtir par habitant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</si>
  <si>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par habitant au sein des zones à bâtir</t>
  </si>
  <si>
    <r>
      <t>Surface de zone à bâtir par emploi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</si>
  <si>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par emploi au sein des zones à bâtir</t>
  </si>
  <si>
    <r>
      <t>Surface de zone à bâtir par habitant er emploi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</si>
  <si>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divisée par la somme des habitants et des emplois au sein des zones à bâtir</t>
  </si>
  <si>
    <t>Surface de zone à bâtir non construite supposition 1 [ha]</t>
  </si>
  <si>
    <t>Surface de zone à bâtir non construite selon la supposition 1</t>
  </si>
  <si>
    <t>Surface de zone à bâtir non construite supposition 2 [ha]</t>
  </si>
  <si>
    <t>Surface de zone à bâtir non construite selon la supposition 2</t>
  </si>
  <si>
    <t>Surface de zone à bâtir construite</t>
  </si>
  <si>
    <t>Imprécision [ha]</t>
  </si>
  <si>
    <t>Imprécision de la détermination de la surface de zone à bâtir non construite (différence entre la surface non construite selon les suppositions 1 et 2)</t>
  </si>
  <si>
    <t>Non construit [ha]</t>
  </si>
  <si>
    <t>Construit [%]</t>
  </si>
  <si>
    <t>Proportion de la surface de zone à bâtir non construite</t>
  </si>
  <si>
    <t>Imprécision [%]</t>
  </si>
  <si>
    <t>Porportion de l'imprécision (proportion de la différence de surface selon les suppositions 1 et 2 par rapport à la surface totale de zone à bâtir)</t>
  </si>
  <si>
    <t>Non construit [%]</t>
  </si>
  <si>
    <r>
      <t>Construit par habitant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</si>
  <si>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Surface de zone à bâtir construite par habtiant au sein des zones à bâtir</t>
  </si>
  <si>
    <r>
      <t>Imprécision par habitant [m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]</t>
    </r>
  </si>
  <si>
    <t>Imprécision de la détermination de la surface de zone à bâtir construite par habitant au sein des zones à bâtir (différence entre l'imprécision selon les suppositions 1 et 2)</t>
  </si>
  <si>
    <t>Très bonne desserte [ha]</t>
  </si>
  <si>
    <t>Surface de zone à bâtir se trouvant au sein du niveau de qualité A de desserte par les transports publics</t>
  </si>
  <si>
    <t>Bonne desserte [ha]</t>
  </si>
  <si>
    <t>Surface de zone à bâtir se trouvant au sein du niveau de qualité B de desserte par les transports publics</t>
  </si>
  <si>
    <t>Desserte moyenne [ha]</t>
  </si>
  <si>
    <t>Surface de zone à bâtir se trouvant au sein du niveau de qualité C de desserte par les transports publics</t>
  </si>
  <si>
    <t>Faible desserte [ha]</t>
  </si>
  <si>
    <t>Surface de zone à bâtir se trouvant au sein du niveau de qualité D de desserte par les transports publics</t>
  </si>
  <si>
    <t>Desserte marginale ou inexistante [ha]</t>
  </si>
  <si>
    <t>Surface de zone à bâtir se trouvant en dehors des niveaux de qualité de desserte par les transports publics</t>
  </si>
  <si>
    <t>Très bonne desserte [%]</t>
  </si>
  <si>
    <t>Proportion de la surface de zone à bâtir se trouvant au sein du niveau de qualité A de desserte par les transports publics</t>
  </si>
  <si>
    <t>Bonne desserte [%]</t>
  </si>
  <si>
    <t>Proportion de la surface de zone à bâtir se trouvant au sein du niveau de qualité B de desserte par les transports publics</t>
  </si>
  <si>
    <t>Desserte moyenne [%]</t>
  </si>
  <si>
    <t>Proportion de la surface de zone à bâtir se trouvant au sein du niveau de qualité C de desserte par les transports publics</t>
  </si>
  <si>
    <t>Faible desserte [%]</t>
  </si>
  <si>
    <t>Proportion de la surface de zone à bâtir se trouvant au sein du niveau de qualité D de desserte par les transports publics</t>
  </si>
  <si>
    <t>Desserte marginale ou inexistante [%]</t>
  </si>
  <si>
    <t>Proportion de la surface de zone à bâtir se trouvant en dehors des niveaux de qualité de desserte par les transports publics</t>
  </si>
  <si>
    <t>Surface des zones à bâtir 2012 [ha]</t>
  </si>
  <si>
    <t>Surface des zones à bâtir selon la statistique des zones à bâtir 2012</t>
  </si>
  <si>
    <t>Surface des zones à bâtir 2017 [ha]</t>
  </si>
  <si>
    <t>Surface des zones à bâtir selon la statistique des zones à bâtir 2017</t>
  </si>
  <si>
    <t>Différence [ha]</t>
  </si>
  <si>
    <t>Différence de surface entre les zones à bâtir 2012 et 2017</t>
  </si>
  <si>
    <t>Différence [%]</t>
  </si>
  <si>
    <t>Différence proportionelle entre les zones à bâtir 2012 et 2017 (surfaces 2012 = 100%)</t>
  </si>
  <si>
    <t>Numéro de canton</t>
  </si>
  <si>
    <t>Numéro de canton OFS</t>
  </si>
  <si>
    <t>Abréviation de canton</t>
  </si>
  <si>
    <t>Abréviation du nom des cantons</t>
  </si>
  <si>
    <t>Surface de zone à bâtir par habitant [m2]</t>
  </si>
  <si>
    <t>Surface de zone à bâtir par emploi [m2]</t>
  </si>
  <si>
    <t>Surface de zone à bâtir par habitant et emploi [m2]</t>
  </si>
  <si>
    <t>Statistiques par affectation principale</t>
  </si>
  <si>
    <t>Zones d'habitation</t>
  </si>
  <si>
    <t>Zones d'activités économiques</t>
  </si>
  <si>
    <t>Zones mixtes</t>
  </si>
  <si>
    <t>Zones centrales</t>
  </si>
  <si>
    <t>Zones affectées à des besoins publics</t>
  </si>
  <si>
    <t>Zones à bâtir à constructibilité restreinte</t>
  </si>
  <si>
    <t>Zones de tourisme et de loisirs</t>
  </si>
  <si>
    <t>Zones de transport à l'intérieur des zones à bâtir</t>
  </si>
  <si>
    <t>autres zones à bâtir</t>
  </si>
  <si>
    <t>Source: Office fédéral du développement territorial ARE, statistique suisse des zones à bâtir 2017</t>
  </si>
  <si>
    <t>- Statistiques par type de commune OFS</t>
  </si>
  <si>
    <t>- Analyses des zones à bâtir non construites par type de commune OFS</t>
  </si>
  <si>
    <t>- Analyses de la desserte par les transports publics par type de commune OFS</t>
  </si>
  <si>
    <t>Statistiques par type de commune OFS</t>
  </si>
  <si>
    <r>
      <t>Surface de zone à bâtir par habitant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</si>
  <si>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r>
      <t>Surface de zone à bâtir par emploi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</si>
  <si>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r>
      <t>Surface de zone à bâtir par habitant et emploi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]</t>
    </r>
  </si>
  <si>
    <t>Commune urbaine d’une grande agglo.</t>
  </si>
  <si>
    <t>Commune urbaine d'une agglo. moyenne</t>
  </si>
  <si>
    <t>Comm. urbaine d’une petite ou hors agglo.</t>
  </si>
  <si>
    <t>Commune périurbaine de forte densité</t>
  </si>
  <si>
    <t>Commune périurbaine de moyenne densité</t>
  </si>
  <si>
    <t>Commune périurbaine de faible densité</t>
  </si>
  <si>
    <t>Commune d’un centre rural</t>
  </si>
  <si>
    <t>Commune rurale en situation centrale</t>
  </si>
  <si>
    <t>Commune rurale périphérique</t>
  </si>
  <si>
    <t>Moyenne</t>
  </si>
  <si>
    <t>Labels graphiques</t>
  </si>
  <si>
    <t>Emplois à l'intérieur des zones à bâtir</t>
  </si>
  <si>
    <t>Habitants à l'intérieur et en dehors des zones à bâtir</t>
  </si>
  <si>
    <t>Habitants à l'intérieur des zones à bâtir [%]</t>
  </si>
  <si>
    <t>Habitants à l'intérieur des zones à bâtir</t>
  </si>
  <si>
    <t>Statistiques par type de commune ARE</t>
  </si>
  <si>
    <t>Grands centres</t>
  </si>
  <si>
    <t>Centres secondaires des grands centres</t>
  </si>
  <si>
    <t>Couronne des grands centres</t>
  </si>
  <si>
    <t>Centres moyens</t>
  </si>
  <si>
    <t>Couronne des centres moyens</t>
  </si>
  <si>
    <t>Petits centres</t>
  </si>
  <si>
    <t>Communes rurales périurbaines</t>
  </si>
  <si>
    <t>Communes agricoles</t>
  </si>
  <si>
    <t>Communes touristiques</t>
  </si>
  <si>
    <t>Statistiques par canton</t>
  </si>
  <si>
    <t>Comparaison 2012-2017 par affectation principale</t>
  </si>
  <si>
    <t>Analyses des zones à bâtir non construites par affectation principale</t>
  </si>
  <si>
    <t>Construit [ha]</t>
  </si>
  <si>
    <t>Construit</t>
  </si>
  <si>
    <t>Imprécision</t>
  </si>
  <si>
    <t>Non construit</t>
  </si>
  <si>
    <r>
      <t>Construit par habitant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</si>
  <si>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r>
      <t>Imprécision par habitant [m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</si>
  <si>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Analyses des zones à bâtir non construites par type de commune OFS</t>
  </si>
  <si>
    <t>Analyses des zones à bâtir non construites par type de commune ARE</t>
  </si>
  <si>
    <t>Analyse des zones à bâtir non construites par canton</t>
  </si>
  <si>
    <t>Abréviation de Canton</t>
  </si>
  <si>
    <t>Numéro de Canton</t>
  </si>
  <si>
    <t>Analyses de la desserte par les transports publics par type de commune ARE</t>
  </si>
  <si>
    <t>Analyses de la desserte par les transports publics par type de commune OFS</t>
  </si>
  <si>
    <t xml:space="preserve"> Faible desserte [ha]</t>
  </si>
  <si>
    <t xml:space="preserve"> Faible desserte [%]</t>
  </si>
  <si>
    <t>Analyses de la desserte par les transports publics par affectation principale</t>
  </si>
  <si>
    <t>Analyses de la desserte par les transports publics par canton</t>
  </si>
  <si>
    <t>4, 5</t>
  </si>
  <si>
    <t>6, 8, 9, 12</t>
  </si>
  <si>
    <t>7, 10</t>
  </si>
  <si>
    <t>15, 16, 17, 23</t>
  </si>
  <si>
    <t>18, 19, 22</t>
  </si>
  <si>
    <t>20, 21</t>
  </si>
  <si>
    <t>29, 30</t>
  </si>
  <si>
    <t>26, 27, 28, 33</t>
  </si>
  <si>
    <t>31, 32</t>
  </si>
  <si>
    <t>L'ancienne typologie des communes ARE a été définie sur la base de la définition d'agglomération 2000 et du recensement de la population 2010.</t>
  </si>
  <si>
    <t>Habitants au sein des zones à bâtir au 31.12.2016. Sont utilisées les données géoréférencées de la statistique de la population STATPOP (population résidente permanente).</t>
  </si>
  <si>
    <t>Emplois au sein des zones à bâtir</t>
  </si>
  <si>
    <t>Emplois au sein des zones à bâtir au 31.12.2015 (valeurs proivisoires). Sont utilisées les données géoréférencées de la statistique structurelle des enterprises STATENT (nombre d'emplois).</t>
  </si>
  <si>
    <t>Surface de zone à bâtir non construite</t>
  </si>
  <si>
    <t>Très bonne desserte (A)</t>
  </si>
  <si>
    <t>Bonne desserte (B)</t>
  </si>
  <si>
    <t>Faible desserte (D)</t>
  </si>
  <si>
    <t>Desserte marginale ou inexistante (-)</t>
  </si>
  <si>
    <t>Desserte moyenne (C)</t>
  </si>
  <si>
    <t>2017 (Total: 232'038 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</si>
</sst>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_ ;\-#,##0\ "/>
    <numFmt numFmtId="165" formatCode="0.0%"/>
    <numFmt numFmtId="166" formatCode="0.0000%"/>
    <numFmt numFmtId="167" formatCode="_ * #,##0_ ;_ * \-#,##0_ ;_ * &quot;-&quot;??_ ;_ @_ "/>
  </numFmts>
  <fonts count="6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 tint="-4.9958800012207406E-2"/>
        <bgColor indexed="64"/>
      </patternFill>
    </fill>
    <fill>
      <patternFill patternType="solid">
        <fgColor theme="0" tint="-4.992828150273141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</cellStyleXfs>
  <cellXfs count="19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9" fontId="0" fillId="0" borderId="2" xfId="2" applyFont="1" applyBorder="1"/>
    <xf numFmtId="9" fontId="0" fillId="0" borderId="3" xfId="2" applyFont="1" applyBorder="1"/>
    <xf numFmtId="9" fontId="0" fillId="0" borderId="4" xfId="2" applyFont="1" applyBorder="1"/>
    <xf numFmtId="0" fontId="0" fillId="0" borderId="0" xfId="0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0" xfId="0" applyNumberFormat="1" applyBorder="1"/>
    <xf numFmtId="0" fontId="0" fillId="0" borderId="0" xfId="0" applyFill="1" applyBorder="1"/>
    <xf numFmtId="0" fontId="3" fillId="0" borderId="15" xfId="0" applyFont="1" applyFill="1" applyBorder="1"/>
    <xf numFmtId="3" fontId="3" fillId="0" borderId="15" xfId="0" applyNumberFormat="1" applyFont="1" applyFill="1" applyBorder="1"/>
    <xf numFmtId="1" fontId="3" fillId="0" borderId="15" xfId="0" applyNumberFormat="1" applyFont="1" applyFill="1" applyBorder="1"/>
    <xf numFmtId="0" fontId="3" fillId="0" borderId="6" xfId="0" applyFont="1" applyFill="1" applyBorder="1"/>
    <xf numFmtId="0" fontId="0" fillId="0" borderId="6" xfId="0" applyBorder="1"/>
    <xf numFmtId="0" fontId="0" fillId="0" borderId="15" xfId="0" applyBorder="1"/>
    <xf numFmtId="3" fontId="5" fillId="0" borderId="0" xfId="3" applyNumberFormat="1" applyFill="1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1" fontId="3" fillId="0" borderId="6" xfId="0" applyNumberFormat="1" applyFont="1" applyFill="1" applyBorder="1"/>
    <xf numFmtId="165" fontId="0" fillId="0" borderId="2" xfId="2" applyNumberFormat="1" applyFont="1" applyBorder="1"/>
    <xf numFmtId="165" fontId="0" fillId="0" borderId="3" xfId="2" applyNumberFormat="1" applyFont="1" applyBorder="1"/>
    <xf numFmtId="165" fontId="0" fillId="0" borderId="4" xfId="2" applyNumberFormat="1" applyFont="1" applyBorder="1"/>
    <xf numFmtId="9" fontId="0" fillId="0" borderId="14" xfId="2" applyFont="1" applyBorder="1"/>
    <xf numFmtId="9" fontId="0" fillId="0" borderId="10" xfId="2" applyFont="1" applyBorder="1"/>
    <xf numFmtId="49" fontId="0" fillId="0" borderId="3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9" fontId="0" fillId="0" borderId="7" xfId="2" applyFont="1" applyBorder="1" applyAlignment="1">
      <alignment vertical="center"/>
    </xf>
    <xf numFmtId="9" fontId="0" fillId="0" borderId="2" xfId="2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9" fontId="0" fillId="0" borderId="8" xfId="2" applyFont="1" applyBorder="1" applyAlignment="1">
      <alignment vertical="center"/>
    </xf>
    <xf numFmtId="9" fontId="0" fillId="0" borderId="3" xfId="2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0" borderId="9" xfId="2" applyFont="1" applyBorder="1" applyAlignment="1">
      <alignment vertical="center"/>
    </xf>
    <xf numFmtId="9" fontId="0" fillId="0" borderId="4" xfId="2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" fontId="3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vertical="center"/>
    </xf>
    <xf numFmtId="9" fontId="3" fillId="2" borderId="4" xfId="2" applyFont="1" applyFill="1" applyBorder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3" fontId="3" fillId="2" borderId="1" xfId="0" applyNumberFormat="1" applyFont="1" applyFill="1" applyBorder="1"/>
    <xf numFmtId="0" fontId="3" fillId="2" borderId="14" xfId="0" applyFont="1" applyFill="1" applyBorder="1"/>
    <xf numFmtId="0" fontId="6" fillId="2" borderId="7" xfId="0" applyFont="1" applyFill="1" applyBorder="1"/>
    <xf numFmtId="3" fontId="3" fillId="2" borderId="3" xfId="0" applyNumberFormat="1" applyFont="1" applyFill="1" applyBorder="1"/>
    <xf numFmtId="0" fontId="3" fillId="2" borderId="8" xfId="0" applyFont="1" applyFill="1" applyBorder="1"/>
    <xf numFmtId="3" fontId="3" fillId="2" borderId="4" xfId="0" applyNumberFormat="1" applyFont="1" applyFill="1" applyBorder="1"/>
    <xf numFmtId="9" fontId="3" fillId="2" borderId="3" xfId="2" applyFont="1" applyFill="1" applyBorder="1"/>
    <xf numFmtId="0" fontId="0" fillId="2" borderId="10" xfId="0" applyFill="1" applyBorder="1"/>
    <xf numFmtId="0" fontId="0" fillId="2" borderId="12" xfId="0" applyFill="1" applyBorder="1"/>
    <xf numFmtId="0" fontId="0" fillId="2" borderId="9" xfId="0" applyFill="1" applyBorder="1"/>
    <xf numFmtId="0" fontId="3" fillId="2" borderId="10" xfId="0" applyFont="1" applyFill="1" applyBorder="1"/>
    <xf numFmtId="0" fontId="3" fillId="2" borderId="9" xfId="0" applyFont="1" applyFill="1" applyBorder="1"/>
    <xf numFmtId="9" fontId="3" fillId="2" borderId="4" xfId="2" applyFont="1" applyFill="1" applyBorder="1"/>
    <xf numFmtId="165" fontId="3" fillId="2" borderId="3" xfId="2" applyNumberFormat="1" applyFont="1" applyFill="1" applyBorder="1"/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4" xfId="0" applyFont="1" applyFill="1" applyBorder="1"/>
    <xf numFmtId="9" fontId="3" fillId="2" borderId="1" xfId="2" applyFont="1" applyFill="1" applyBorder="1"/>
    <xf numFmtId="0" fontId="7" fillId="2" borderId="4" xfId="0" applyFont="1" applyFill="1" applyBorder="1"/>
    <xf numFmtId="49" fontId="3" fillId="2" borderId="13" xfId="0" applyNumberFormat="1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0" xfId="0" applyFill="1" applyBorder="1"/>
    <xf numFmtId="0" fontId="0" fillId="2" borderId="8" xfId="0" applyFill="1" applyBorder="1"/>
    <xf numFmtId="9" fontId="0" fillId="0" borderId="0" xfId="0" applyNumberFormat="1"/>
    <xf numFmtId="166" fontId="0" fillId="0" borderId="0" xfId="0" applyNumberFormat="1"/>
    <xf numFmtId="0" fontId="8" fillId="0" borderId="0" xfId="0" applyFont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4" applyAlignment="1" applyProtection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left" vertical="top"/>
    </xf>
    <xf numFmtId="167" fontId="0" fillId="0" borderId="3" xfId="1" applyNumberFormat="1" applyFont="1" applyBorder="1" applyAlignment="1">
      <alignment horizontal="right"/>
    </xf>
    <xf numFmtId="9" fontId="3" fillId="2" borderId="2" xfId="0" applyNumberFormat="1" applyFont="1" applyFill="1" applyBorder="1"/>
    <xf numFmtId="165" fontId="3" fillId="2" borderId="3" xfId="0" applyNumberFormat="1" applyFont="1" applyFill="1" applyBorder="1"/>
    <xf numFmtId="0" fontId="3" fillId="2" borderId="1" xfId="0" applyFont="1" applyFill="1" applyBorder="1"/>
    <xf numFmtId="49" fontId="12" fillId="0" borderId="0" xfId="0" applyNumberFormat="1" applyFont="1"/>
    <xf numFmtId="49" fontId="7" fillId="0" borderId="0" xfId="0" applyNumberFormat="1" applyFont="1"/>
    <xf numFmtId="49" fontId="6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/>
    <xf numFmtId="49" fontId="7" fillId="0" borderId="2" xfId="5" applyNumberFormat="1" applyFont="1" applyBorder="1" applyAlignment="1">
      <alignment horizontal="left" vertical="top" wrapText="1"/>
    </xf>
    <xf numFmtId="49" fontId="7" fillId="0" borderId="3" xfId="5" applyNumberFormat="1" applyFont="1" applyBorder="1" applyAlignment="1">
      <alignment horizontal="left" vertical="top" wrapText="1"/>
    </xf>
    <xf numFmtId="49" fontId="7" fillId="0" borderId="8" xfId="5" applyNumberFormat="1" applyFont="1" applyBorder="1" applyAlignment="1">
      <alignment horizontal="left" vertical="top" wrapText="1"/>
    </xf>
    <xf numFmtId="49" fontId="7" fillId="0" borderId="8" xfId="5" quotePrefix="1" applyNumberFormat="1" applyFont="1" applyBorder="1" applyAlignment="1">
      <alignment horizontal="left" vertical="top" wrapText="1"/>
    </xf>
    <xf numFmtId="49" fontId="7" fillId="0" borderId="4" xfId="5" applyNumberFormat="1" applyFont="1" applyBorder="1" applyAlignment="1">
      <alignment horizontal="left" vertical="top" wrapText="1"/>
    </xf>
    <xf numFmtId="0" fontId="2" fillId="0" borderId="0" xfId="0" applyFont="1"/>
    <xf numFmtId="49" fontId="2" fillId="0" borderId="7" xfId="5" applyNumberFormat="1" applyFont="1" applyBorder="1" applyAlignment="1">
      <alignment horizontal="left" vertical="top" wrapText="1"/>
    </xf>
    <xf numFmtId="49" fontId="2" fillId="0" borderId="8" xfId="5" applyNumberFormat="1" applyFont="1" applyBorder="1" applyAlignment="1">
      <alignment horizontal="left" vertical="top" wrapText="1"/>
    </xf>
    <xf numFmtId="49" fontId="2" fillId="0" borderId="4" xfId="5" applyNumberFormat="1" applyFont="1" applyBorder="1" applyAlignment="1">
      <alignment horizontal="left" vertical="top" wrapText="1"/>
    </xf>
    <xf numFmtId="0" fontId="2" fillId="0" borderId="0" xfId="5" applyFont="1" applyAlignment="1">
      <alignment horizontal="left" vertical="top" wrapText="1"/>
    </xf>
    <xf numFmtId="0" fontId="15" fillId="3" borderId="15" xfId="6" applyFont="1" applyFill="1" applyBorder="1" applyAlignment="1">
      <alignment vertical="center"/>
    </xf>
    <xf numFmtId="0" fontId="16" fillId="4" borderId="1" xfId="6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0" fontId="15" fillId="0" borderId="2" xfId="6" applyFont="1" applyBorder="1"/>
    <xf numFmtId="0" fontId="15" fillId="0" borderId="3" xfId="6" applyFont="1" applyBorder="1"/>
    <xf numFmtId="164" fontId="0" fillId="0" borderId="4" xfId="1" applyNumberFormat="1" applyFont="1" applyBorder="1"/>
    <xf numFmtId="1" fontId="3" fillId="2" borderId="1" xfId="1" applyNumberFormat="1" applyFont="1" applyFill="1" applyBorder="1"/>
    <xf numFmtId="1" fontId="3" fillId="2" borderId="1" xfId="2" applyNumberFormat="1" applyFont="1" applyFill="1" applyBorder="1"/>
    <xf numFmtId="0" fontId="3" fillId="0" borderId="1" xfId="0" applyFont="1" applyBorder="1"/>
    <xf numFmtId="3" fontId="0" fillId="5" borderId="1" xfId="0" applyNumberFormat="1" applyFont="1" applyFill="1" applyBorder="1"/>
    <xf numFmtId="9" fontId="2" fillId="0" borderId="1" xfId="2" applyFont="1" applyBorder="1"/>
    <xf numFmtId="9" fontId="0" fillId="0" borderId="1" xfId="0" applyNumberFormat="1" applyFont="1" applyBorder="1"/>
    <xf numFmtId="49" fontId="0" fillId="2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9" fontId="0" fillId="0" borderId="1" xfId="2" applyNumberFormat="1" applyFont="1" applyBorder="1"/>
    <xf numFmtId="9" fontId="0" fillId="0" borderId="1" xfId="0" applyNumberFormat="1" applyBorder="1"/>
    <xf numFmtId="0" fontId="0" fillId="0" borderId="1" xfId="0" applyFill="1" applyBorder="1"/>
    <xf numFmtId="0" fontId="7" fillId="2" borderId="1" xfId="0" applyFont="1" applyFill="1" applyBorder="1"/>
    <xf numFmtId="0" fontId="16" fillId="4" borderId="2" xfId="6" applyFont="1" applyFill="1" applyBorder="1" applyAlignment="1">
      <alignment horizontal="center" vertical="center" wrapText="1"/>
    </xf>
    <xf numFmtId="3" fontId="0" fillId="0" borderId="11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9" xfId="0" applyNumberFormat="1" applyBorder="1"/>
    <xf numFmtId="0" fontId="15" fillId="0" borderId="13" xfId="6" applyFont="1" applyBorder="1"/>
    <xf numFmtId="0" fontId="15" fillId="0" borderId="11" xfId="6" applyFont="1" applyBorder="1"/>
    <xf numFmtId="0" fontId="15" fillId="0" borderId="7" xfId="6" applyFont="1" applyBorder="1"/>
    <xf numFmtId="0" fontId="15" fillId="0" borderId="14" xfId="6" applyFont="1" applyBorder="1"/>
    <xf numFmtId="0" fontId="15" fillId="0" borderId="0" xfId="6" applyFont="1" applyBorder="1"/>
    <xf numFmtId="0" fontId="15" fillId="0" borderId="8" xfId="6" applyFont="1" applyBorder="1"/>
    <xf numFmtId="0" fontId="15" fillId="0" borderId="10" xfId="6" applyFont="1" applyBorder="1"/>
    <xf numFmtId="0" fontId="15" fillId="0" borderId="12" xfId="6" applyFont="1" applyBorder="1"/>
    <xf numFmtId="0" fontId="15" fillId="0" borderId="9" xfId="6" applyFont="1" applyBorder="1"/>
    <xf numFmtId="0" fontId="0" fillId="2" borderId="1" xfId="0" applyFill="1" applyBorder="1" applyAlignment="1">
      <alignment horizontal="center" vertical="center"/>
    </xf>
    <xf numFmtId="49" fontId="0" fillId="0" borderId="8" xfId="5" applyNumberFormat="1" applyFont="1" applyBorder="1" applyAlignment="1">
      <alignment horizontal="left" vertical="top" wrapText="1"/>
    </xf>
    <xf numFmtId="3" fontId="18" fillId="0" borderId="16" xfId="0" applyNumberFormat="1" applyFont="1" applyBorder="1" applyAlignment="1" applyProtection="1">
      <alignment vertical="center"/>
    </xf>
    <xf numFmtId="3" fontId="19" fillId="0" borderId="17" xfId="0" applyNumberFormat="1" applyFont="1" applyBorder="1" applyAlignment="1" applyProtection="1">
      <alignment vertical="center"/>
    </xf>
    <xf numFmtId="3" fontId="20" fillId="0" borderId="18" xfId="0" applyNumberFormat="1" applyFont="1" applyBorder="1" applyAlignment="1" applyProtection="1">
      <alignment vertical="center"/>
    </xf>
    <xf numFmtId="3" fontId="21" fillId="0" borderId="19" xfId="0" applyNumberFormat="1" applyFont="1" applyBorder="1" applyAlignment="1" applyProtection="1">
      <alignment vertical="center"/>
    </xf>
    <xf numFmtId="3" fontId="22" fillId="0" borderId="20" xfId="0" applyNumberFormat="1" applyFont="1" applyBorder="1" applyAlignment="1" applyProtection="1">
      <alignment vertical="center"/>
    </xf>
    <xf numFmtId="3" fontId="23" fillId="0" borderId="21" xfId="0" applyNumberFormat="1" applyFont="1" applyBorder="1" applyAlignment="1" applyProtection="1">
      <alignment vertical="center"/>
    </xf>
    <xf numFmtId="3" fontId="24" fillId="0" borderId="22" xfId="0" applyNumberFormat="1" applyFont="1" applyBorder="1" applyAlignment="1" applyProtection="1">
      <alignment vertical="center"/>
    </xf>
    <xf numFmtId="3" fontId="25" fillId="0" borderId="23" xfId="0" applyNumberFormat="1" applyFont="1" applyBorder="1" applyAlignment="1" applyProtection="1">
      <alignment vertical="center"/>
    </xf>
    <xf numFmtId="3" fontId="26" fillId="0" borderId="24" xfId="0" applyNumberFormat="1" applyFont="1" applyBorder="1" applyAlignment="1" applyProtection="1">
      <alignment vertical="center"/>
    </xf>
    <xf numFmtId="3" fontId="27" fillId="0" borderId="25" xfId="0" applyNumberFormat="1" applyFont="1" applyBorder="1" applyAlignment="1" applyProtection="1">
      <alignment vertical="center"/>
    </xf>
    <xf numFmtId="3" fontId="28" fillId="0" borderId="26" xfId="0" applyNumberFormat="1" applyFont="1" applyBorder="1" applyAlignment="1" applyProtection="1"/>
    <xf numFmtId="3" fontId="29" fillId="0" borderId="27" xfId="0" applyNumberFormat="1" applyFont="1" applyBorder="1" applyAlignment="1" applyProtection="1"/>
    <xf numFmtId="3" fontId="30" fillId="0" borderId="28" xfId="0" applyNumberFormat="1" applyFont="1" applyBorder="1" applyAlignment="1" applyProtection="1"/>
    <xf numFmtId="3" fontId="31" fillId="0" borderId="29" xfId="0" applyNumberFormat="1" applyFont="1" applyBorder="1" applyAlignment="1" applyProtection="1"/>
    <xf numFmtId="3" fontId="32" fillId="0" borderId="30" xfId="0" applyNumberFormat="1" applyFont="1" applyBorder="1" applyAlignment="1" applyProtection="1"/>
    <xf numFmtId="3" fontId="33" fillId="0" borderId="31" xfId="0" applyNumberFormat="1" applyFont="1" applyBorder="1" applyAlignment="1" applyProtection="1"/>
    <xf numFmtId="3" fontId="34" fillId="0" borderId="32" xfId="0" applyNumberFormat="1" applyFont="1" applyBorder="1" applyAlignment="1" applyProtection="1"/>
    <xf numFmtId="3" fontId="35" fillId="0" borderId="33" xfId="0" applyNumberFormat="1" applyFont="1" applyBorder="1" applyAlignment="1" applyProtection="1"/>
    <xf numFmtId="3" fontId="36" fillId="0" borderId="34" xfId="0" applyNumberFormat="1" applyFont="1" applyBorder="1" applyAlignment="1" applyProtection="1"/>
    <xf numFmtId="3" fontId="37" fillId="0" borderId="35" xfId="0" applyNumberFormat="1" applyFont="1" applyBorder="1" applyAlignment="1" applyProtection="1"/>
    <xf numFmtId="3" fontId="38" fillId="0" borderId="36" xfId="0" applyNumberFormat="1" applyFont="1" applyBorder="1" applyAlignment="1" applyProtection="1"/>
    <xf numFmtId="9" fontId="39" fillId="0" borderId="37" xfId="0" applyNumberFormat="1" applyFont="1" applyBorder="1" applyAlignment="1" applyProtection="1"/>
    <xf numFmtId="3" fontId="40" fillId="0" borderId="38" xfId="0" applyNumberFormat="1" applyFont="1" applyBorder="1" applyAlignment="1" applyProtection="1"/>
    <xf numFmtId="3" fontId="41" fillId="0" borderId="39" xfId="0" applyNumberFormat="1" applyFont="1" applyBorder="1" applyAlignment="1" applyProtection="1"/>
    <xf numFmtId="3" fontId="42" fillId="0" borderId="40" xfId="0" applyNumberFormat="1" applyFont="1" applyBorder="1" applyAlignment="1" applyProtection="1"/>
    <xf numFmtId="3" fontId="43" fillId="0" borderId="41" xfId="0" applyNumberFormat="1" applyFont="1" applyBorder="1" applyAlignment="1" applyProtection="1"/>
    <xf numFmtId="3" fontId="44" fillId="0" borderId="42" xfId="0" applyNumberFormat="1" applyFont="1" applyBorder="1" applyAlignment="1" applyProtection="1"/>
    <xf numFmtId="3" fontId="45" fillId="0" borderId="43" xfId="0" applyNumberFormat="1" applyFont="1" applyBorder="1" applyAlignment="1" applyProtection="1"/>
    <xf numFmtId="9" fontId="46" fillId="0" borderId="44" xfId="0" applyNumberFormat="1" applyFont="1" applyBorder="1" applyAlignment="1" applyProtection="1"/>
    <xf numFmtId="3" fontId="47" fillId="0" borderId="45" xfId="0" applyNumberFormat="1" applyFont="1" applyBorder="1" applyAlignment="1" applyProtection="1"/>
    <xf numFmtId="3" fontId="48" fillId="0" borderId="46" xfId="0" applyNumberFormat="1" applyFont="1" applyBorder="1" applyAlignment="1" applyProtection="1"/>
    <xf numFmtId="3" fontId="49" fillId="0" borderId="47" xfId="0" applyNumberFormat="1" applyFont="1" applyBorder="1" applyAlignment="1" applyProtection="1"/>
    <xf numFmtId="3" fontId="50" fillId="0" borderId="48" xfId="0" applyNumberFormat="1" applyFont="1" applyBorder="1" applyAlignment="1" applyProtection="1"/>
    <xf numFmtId="3" fontId="51" fillId="0" borderId="49" xfId="0" applyNumberFormat="1" applyFont="1" applyBorder="1" applyAlignment="1" applyProtection="1"/>
    <xf numFmtId="3" fontId="52" fillId="0" borderId="50" xfId="0" applyNumberFormat="1" applyFont="1" applyBorder="1" applyAlignment="1" applyProtection="1"/>
    <xf numFmtId="9" fontId="53" fillId="0" borderId="51" xfId="0" applyNumberFormat="1" applyFont="1" applyBorder="1" applyAlignment="1" applyProtection="1"/>
    <xf numFmtId="3" fontId="54" fillId="0" borderId="52" xfId="0" applyNumberFormat="1" applyFont="1" applyBorder="1" applyAlignment="1" applyProtection="1"/>
    <xf numFmtId="3" fontId="55" fillId="0" borderId="53" xfId="0" applyNumberFormat="1" applyFont="1" applyBorder="1" applyAlignment="1" applyProtection="1"/>
    <xf numFmtId="3" fontId="56" fillId="0" borderId="54" xfId="0" applyNumberFormat="1" applyFont="1" applyBorder="1" applyAlignment="1" applyProtection="1"/>
    <xf numFmtId="3" fontId="57" fillId="0" borderId="55" xfId="0" applyNumberFormat="1" applyFont="1" applyBorder="1" applyAlignment="1" applyProtection="1"/>
    <xf numFmtId="3" fontId="58" fillId="0" borderId="56" xfId="0" applyNumberFormat="1" applyFont="1" applyBorder="1" applyAlignment="1" applyProtection="1"/>
    <xf numFmtId="3" fontId="59" fillId="0" borderId="57" xfId="0" applyNumberFormat="1" applyFont="1" applyBorder="1" applyAlignment="1" applyProtection="1"/>
    <xf numFmtId="3" fontId="60" fillId="0" borderId="58" xfId="0" applyNumberFormat="1" applyFont="1" applyBorder="1" applyAlignment="1" applyProtection="1"/>
    <xf numFmtId="3" fontId="61" fillId="0" borderId="59" xfId="0" applyNumberFormat="1" applyFont="1" applyBorder="1" applyAlignment="1" applyProtection="1"/>
    <xf numFmtId="3" fontId="62" fillId="0" borderId="60" xfId="0" applyNumberFormat="1" applyFont="1" applyBorder="1" applyAlignment="1" applyProtection="1"/>
    <xf numFmtId="49" fontId="6" fillId="2" borderId="2" xfId="5" applyNumberFormat="1" applyFont="1" applyFill="1" applyBorder="1" applyAlignment="1">
      <alignment horizontal="left" vertical="top" wrapText="1"/>
    </xf>
    <xf numFmtId="49" fontId="6" fillId="2" borderId="4" xfId="5" applyNumberFormat="1" applyFont="1" applyFill="1" applyBorder="1" applyAlignment="1">
      <alignment horizontal="left" vertical="top" wrapText="1"/>
    </xf>
    <xf numFmtId="49" fontId="3" fillId="2" borderId="2" xfId="5" applyNumberFormat="1" applyFont="1" applyFill="1" applyBorder="1" applyAlignment="1">
      <alignment horizontal="left" vertical="top" wrapText="1"/>
    </xf>
    <xf numFmtId="49" fontId="3" fillId="2" borderId="4" xfId="5" applyNumberFormat="1" applyFont="1" applyFill="1" applyBorder="1" applyAlignment="1">
      <alignment horizontal="left" vertical="top" wrapText="1"/>
    </xf>
  </cellXfs>
  <cellStyles count="7">
    <cellStyle name="Komma" xfId="1" builtinId="3"/>
    <cellStyle name="Link" xfId="4" builtinId="8"/>
    <cellStyle name="Prozent" xfId="2" builtinId="5"/>
    <cellStyle name="Standard" xfId="0" builtinId="0"/>
    <cellStyle name="Standard 2" xfId="3"/>
    <cellStyle name="Standard 2 2" xfId="6"/>
    <cellStyle name="Standard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Fig. 4: </a:t>
            </a:r>
            <a:r>
              <a:rPr lang="de-CH" sz="1000" b="1" i="0" baseline="0">
                <a:effectLst/>
              </a:rPr>
              <a:t>Surface des zones à bâtir par affectation principale (en hectares)</a:t>
            </a:r>
            <a:endParaRPr lang="de-CH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8880711805555646"/>
          <c:y val="0.14201527777777825"/>
          <c:w val="0.55098368055555569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A3-49A3-A724-A16A65DBE38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Statistique_Aff_principale!$B$4:$B$12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Statistique_Aff_principale!$C$4:$C$12</c:f>
              <c:numCache>
                <c:formatCode>#,##0</c:formatCode>
                <c:ptCount val="9"/>
                <c:pt idx="0">
                  <c:v>106810.52408159083</c:v>
                </c:pt>
                <c:pt idx="1">
                  <c:v>31663.081903239454</c:v>
                </c:pt>
                <c:pt idx="2">
                  <c:v>24989.019902933487</c:v>
                </c:pt>
                <c:pt idx="3">
                  <c:v>25827.648641660646</c:v>
                </c:pt>
                <c:pt idx="4">
                  <c:v>26064.638145662935</c:v>
                </c:pt>
                <c:pt idx="5">
                  <c:v>7458.6478574503381</c:v>
                </c:pt>
                <c:pt idx="6">
                  <c:v>3471.8470237045667</c:v>
                </c:pt>
                <c:pt idx="7">
                  <c:v>3853.0867118420811</c:v>
                </c:pt>
                <c:pt idx="8">
                  <c:v>1899.8905599788043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A3-49A3-A724-A16A65DBE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7235992"/>
        <c:axId val="337236376"/>
      </c:barChart>
      <c:catAx>
        <c:axId val="3372359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236376"/>
        <c:crosses val="autoZero"/>
        <c:auto val="1"/>
        <c:lblAlgn val="ctr"/>
        <c:lblOffset val="100"/>
        <c:noMultiLvlLbl val="0"/>
      </c:catAx>
      <c:valAx>
        <c:axId val="33723637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2359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Fig: Habitants</a:t>
            </a:r>
            <a:r>
              <a:rPr lang="en-US" sz="1000" baseline="0"/>
              <a:t> à l'intérieur des zones à bâtir par type de commune ARE</a:t>
            </a:r>
            <a:r>
              <a:rPr lang="en-US" sz="1000"/>
              <a:t> (en pourcentages)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887881944444713"/>
          <c:y val="0.14201527777777825"/>
          <c:w val="0.62222291666666663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Statistique_Type_comm_ARE!$K$3</c:f>
              <c:strCache>
                <c:ptCount val="1"/>
                <c:pt idx="0">
                  <c:v>Habitants à l'intérieur des zones à bâtir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Statistique_Type_comm_ARE!$K$4:$K$12</c:f>
              <c:numCache>
                <c:formatCode>0.0%</c:formatCode>
                <c:ptCount val="9"/>
                <c:pt idx="0">
                  <c:v>0.99510790759736711</c:v>
                </c:pt>
                <c:pt idx="1">
                  <c:v>0.98272751076106979</c:v>
                </c:pt>
                <c:pt idx="2">
                  <c:v>0.96230539105765411</c:v>
                </c:pt>
                <c:pt idx="3">
                  <c:v>0.98087420653579405</c:v>
                </c:pt>
                <c:pt idx="4">
                  <c:v>0.95746579773342599</c:v>
                </c:pt>
                <c:pt idx="5">
                  <c:v>0.9175784543325527</c:v>
                </c:pt>
                <c:pt idx="6">
                  <c:v>0.90973127446187008</c:v>
                </c:pt>
                <c:pt idx="7">
                  <c:v>0.77107202777940087</c:v>
                </c:pt>
                <c:pt idx="8">
                  <c:v>0.88211164799013053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C-4F91-8EEC-643F3B624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7963240"/>
        <c:axId val="337963632"/>
      </c:barChart>
      <c:catAx>
        <c:axId val="3379632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3632"/>
        <c:crosses val="autoZero"/>
        <c:auto val="1"/>
        <c:lblAlgn val="ctr"/>
        <c:lblOffset val="100"/>
        <c:noMultiLvlLbl val="0"/>
      </c:catAx>
      <c:valAx>
        <c:axId val="337963632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high"/>
        <c:crossAx val="337963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7: Surface</a:t>
            </a:r>
            <a:r>
              <a:rPr lang="en-US" sz="1000" baseline="0"/>
              <a:t> des zones à bâtir par canton</a:t>
            </a:r>
            <a:r>
              <a:rPr lang="en-US" sz="1000"/>
              <a:t> (en hectares)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992013888889023E-2"/>
          <c:y val="8.5422723475355039E-2"/>
          <c:w val="0.87638263888889056"/>
          <c:h val="0.8109941520467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Statistique_cantons!$E$3</c:f>
              <c:strCache>
                <c:ptCount val="1"/>
                <c:pt idx="0">
                  <c:v>Habitants à l'intérieur des zones à bâtir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Statistique_cantons!$C$4:$C$29</c:f>
              <c:numCache>
                <c:formatCode>#,##0</c:formatCode>
                <c:ptCount val="26"/>
                <c:pt idx="0">
                  <c:v>30419.583072623107</c:v>
                </c:pt>
                <c:pt idx="1">
                  <c:v>26240.868196756357</c:v>
                </c:pt>
                <c:pt idx="2">
                  <c:v>10109.55124276718</c:v>
                </c:pt>
                <c:pt idx="3">
                  <c:v>1043.4097352589831</c:v>
                </c:pt>
                <c:pt idx="4">
                  <c:v>3829.839270760855</c:v>
                </c:pt>
                <c:pt idx="5">
                  <c:v>1005.6141185275189</c:v>
                </c:pt>
                <c:pt idx="6">
                  <c:v>985.37178867483101</c:v>
                </c:pt>
                <c:pt idx="7">
                  <c:v>1414.7665226913025</c:v>
                </c:pt>
                <c:pt idx="8">
                  <c:v>2281.677422629964</c:v>
                </c:pt>
                <c:pt idx="9">
                  <c:v>10538.442207363987</c:v>
                </c:pt>
                <c:pt idx="10">
                  <c:v>8565.3142596394482</c:v>
                </c:pt>
                <c:pt idx="11">
                  <c:v>2094.066149286944</c:v>
                </c:pt>
                <c:pt idx="12">
                  <c:v>7093.4098198341771</c:v>
                </c:pt>
                <c:pt idx="13">
                  <c:v>2971.5400411811916</c:v>
                </c:pt>
                <c:pt idx="14">
                  <c:v>1547.1539958351386</c:v>
                </c:pt>
                <c:pt idx="15">
                  <c:v>405.18731807644804</c:v>
                </c:pt>
                <c:pt idx="16">
                  <c:v>13727.026430986016</c:v>
                </c:pt>
                <c:pt idx="17">
                  <c:v>7466.1361032120176</c:v>
                </c:pt>
                <c:pt idx="18">
                  <c:v>20589.579647835551</c:v>
                </c:pt>
                <c:pt idx="19">
                  <c:v>10768.568652115591</c:v>
                </c:pt>
                <c:pt idx="20">
                  <c:v>11145.3204066362</c:v>
                </c:pt>
                <c:pt idx="21">
                  <c:v>23223.682078214428</c:v>
                </c:pt>
                <c:pt idx="22">
                  <c:v>17183.982647561879</c:v>
                </c:pt>
                <c:pt idx="23">
                  <c:v>5511.4375662164375</c:v>
                </c:pt>
                <c:pt idx="24">
                  <c:v>7773.2787897466105</c:v>
                </c:pt>
                <c:pt idx="25">
                  <c:v>4103.577343630971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A-4717-AC93-32E2A558E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64416"/>
        <c:axId val="337964808"/>
      </c:barChart>
      <c:catAx>
        <c:axId val="3379644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4808"/>
        <c:crosses val="autoZero"/>
        <c:auto val="1"/>
        <c:lblAlgn val="ctr"/>
        <c:lblOffset val="100"/>
        <c:noMultiLvlLbl val="0"/>
      </c:catAx>
      <c:valAx>
        <c:axId val="337964808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37964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10: Surface de zones à bâtir par habitant selon les cantons (in m</a:t>
            </a:r>
            <a:r>
              <a:rPr lang="en-US" sz="1000" baseline="30000"/>
              <a:t>2</a:t>
            </a:r>
            <a:r>
              <a:rPr lang="en-US" sz="1000"/>
              <a:t>/E)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8038194444502"/>
          <c:y val="8.2928629359286646E-2"/>
          <c:w val="0.80950364583333256"/>
          <c:h val="0.816512570965123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Statistique_cantons!$F$3</c:f>
              <c:strCache>
                <c:ptCount val="1"/>
                <c:pt idx="0">
                  <c:v>Emplois à l'intérieur des zones à bâtir</c:v>
                </c:pt>
              </c:strCache>
            </c:strRef>
          </c:tx>
          <c:invertIfNegative val="0"/>
          <c:dPt>
            <c:idx val="26"/>
            <c:invertIfNegative val="0"/>
            <c:bubble3D val="0"/>
            <c:spPr>
              <a:solidFill>
                <a:prstClr val="white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447-45D4-8249-7E84E994F24A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Statistique_cantons!$L$4:$L$30</c:f>
              <c:strCache>
                <c:ptCount val="27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  <c:pt idx="26">
                  <c:v>Moyenne</c:v>
                </c:pt>
              </c:strCache>
            </c:strRef>
          </c:cat>
          <c:val>
            <c:numRef>
              <c:f>Statistique_cantons!$G$4:$G$30</c:f>
              <c:numCache>
                <c:formatCode>#,##0</c:formatCode>
                <c:ptCount val="27"/>
                <c:pt idx="0">
                  <c:v>208.89328354680595</c:v>
                </c:pt>
                <c:pt idx="1">
                  <c:v>285.83173516949847</c:v>
                </c:pt>
                <c:pt idx="2">
                  <c:v>277.62738177703636</c:v>
                </c:pt>
                <c:pt idx="3">
                  <c:v>332.08457519382023</c:v>
                </c:pt>
                <c:pt idx="4">
                  <c:v>275.35566018109927</c:v>
                </c:pt>
                <c:pt idx="5">
                  <c:v>334.85868553412104</c:v>
                </c:pt>
                <c:pt idx="6">
                  <c:v>258.89277440814243</c:v>
                </c:pt>
                <c:pt idx="7">
                  <c:v>373.36813118634603</c:v>
                </c:pt>
                <c:pt idx="8">
                  <c:v>195.75132314944784</c:v>
                </c:pt>
                <c:pt idx="9">
                  <c:v>372.24500476374448</c:v>
                </c:pt>
                <c:pt idx="10">
                  <c:v>329.14779249038145</c:v>
                </c:pt>
                <c:pt idx="11">
                  <c:v>108.74593769828078</c:v>
                </c:pt>
                <c:pt idx="12">
                  <c:v>253.20042191091119</c:v>
                </c:pt>
                <c:pt idx="13">
                  <c:v>375.35558714362122</c:v>
                </c:pt>
                <c:pt idx="14">
                  <c:v>357.21139541816092</c:v>
                </c:pt>
                <c:pt idx="15">
                  <c:v>350.17484925801404</c:v>
                </c:pt>
                <c:pt idx="16">
                  <c:v>296.71845264415504</c:v>
                </c:pt>
                <c:pt idx="17">
                  <c:v>396.74237739321825</c:v>
                </c:pt>
                <c:pt idx="18">
                  <c:v>321.53031641220986</c:v>
                </c:pt>
                <c:pt idx="19">
                  <c:v>416.39381521240421</c:v>
                </c:pt>
                <c:pt idx="20">
                  <c:v>326.68512523701793</c:v>
                </c:pt>
                <c:pt idx="21">
                  <c:v>308.51950164085133</c:v>
                </c:pt>
                <c:pt idx="22">
                  <c:v>521.94620302469946</c:v>
                </c:pt>
                <c:pt idx="23">
                  <c:v>316.25309521362675</c:v>
                </c:pt>
                <c:pt idx="24">
                  <c:v>162.22889857659024</c:v>
                </c:pt>
                <c:pt idx="25">
                  <c:v>595.44624523056632</c:v>
                </c:pt>
                <c:pt idx="26">
                  <c:v>290.89007143061156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7-45D4-8249-7E84E994F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65592"/>
        <c:axId val="337965984"/>
      </c:barChart>
      <c:catAx>
        <c:axId val="3379655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5984"/>
        <c:crosses val="autoZero"/>
        <c:auto val="1"/>
        <c:lblAlgn val="ctr"/>
        <c:lblOffset val="100"/>
        <c:noMultiLvlLbl val="0"/>
      </c:catAx>
      <c:valAx>
        <c:axId val="337965984"/>
        <c:scaling>
          <c:orientation val="minMax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37965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13: Surfaces</a:t>
            </a:r>
            <a:r>
              <a:rPr lang="en-US" sz="1000" baseline="0"/>
              <a:t> des zones à bâtir par affectation principale</a:t>
            </a:r>
            <a:r>
              <a:rPr lang="en-US" sz="1000"/>
              <a:t>, 2012 et 2017 (en hectares)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Comparaison_2012_2017_Aff_princ!$I$3</c:f>
              <c:strCache>
                <c:ptCount val="1"/>
                <c:pt idx="0">
                  <c:v>2012 (Total: 228'619 ha)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Comparaison_2012_2017_Aff_princ!$B$4:$B$12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Comparaison_2012_2017_Aff_princ!$C$4:$C$12</c:f>
              <c:numCache>
                <c:formatCode>#,##0</c:formatCode>
                <c:ptCount val="9"/>
                <c:pt idx="0">
                  <c:v>107734.61979979998</c:v>
                </c:pt>
                <c:pt idx="1">
                  <c:v>31753.527835659992</c:v>
                </c:pt>
                <c:pt idx="2">
                  <c:v>21541.44583882</c:v>
                </c:pt>
                <c:pt idx="3">
                  <c:v>28623.837635510004</c:v>
                </c:pt>
                <c:pt idx="4">
                  <c:v>25910.196696670006</c:v>
                </c:pt>
                <c:pt idx="5">
                  <c:v>6666.5717709010005</c:v>
                </c:pt>
                <c:pt idx="6">
                  <c:v>2802.8472827239998</c:v>
                </c:pt>
                <c:pt idx="7">
                  <c:v>1925.8849850786999</c:v>
                </c:pt>
                <c:pt idx="8">
                  <c:v>1660.3942946249999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C-426D-AED4-1503F8CA8526}"/>
            </c:ext>
          </c:extLst>
        </c:ser>
        <c:ser>
          <c:idx val="1"/>
          <c:order val="1"/>
          <c:tx>
            <c:strRef>
              <c:f>Comparaison_2012_2017_Aff_princ!$J$3</c:f>
              <c:strCache>
                <c:ptCount val="1"/>
                <c:pt idx="0">
                  <c:v>2017 (Total: 232'038 ha)</c:v>
                </c:pt>
              </c:strCache>
            </c:strRef>
          </c:tx>
          <c:invertIfNegative val="0"/>
          <c:dLbls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1C-426D-AED4-1503F8CA852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Comparaison_2012_2017_Aff_princ!$B$4:$B$12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Comparaison_2012_2017_Aff_princ!$D$4:$D$12</c:f>
              <c:numCache>
                <c:formatCode>#,##0</c:formatCode>
                <c:ptCount val="9"/>
                <c:pt idx="0">
                  <c:v>106810.52408159083</c:v>
                </c:pt>
                <c:pt idx="1">
                  <c:v>31663.081903239454</c:v>
                </c:pt>
                <c:pt idx="2">
                  <c:v>24989.019902933487</c:v>
                </c:pt>
                <c:pt idx="3">
                  <c:v>25827.648641660646</c:v>
                </c:pt>
                <c:pt idx="4">
                  <c:v>26064.638145662935</c:v>
                </c:pt>
                <c:pt idx="5">
                  <c:v>7458.6478574503381</c:v>
                </c:pt>
                <c:pt idx="6">
                  <c:v>3471.8470237045667</c:v>
                </c:pt>
                <c:pt idx="7">
                  <c:v>3853.0867118420811</c:v>
                </c:pt>
                <c:pt idx="8">
                  <c:v>1899.8905599788043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C-426D-AED4-1503F8CA8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7966768"/>
        <c:axId val="337967160"/>
      </c:barChart>
      <c:catAx>
        <c:axId val="3379667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7160"/>
        <c:crosses val="autoZero"/>
        <c:auto val="1"/>
        <c:lblAlgn val="ctr"/>
        <c:lblOffset val="100"/>
        <c:noMultiLvlLbl val="0"/>
      </c:catAx>
      <c:valAx>
        <c:axId val="33796716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9667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16: </a:t>
            </a:r>
            <a:r>
              <a:rPr lang="de-CH" sz="1000" b="1" i="0" u="none" strike="noStrike" baseline="0">
                <a:effectLst/>
              </a:rPr>
              <a:t>Zones à bâtir construites/non construites par affectation principale</a:t>
            </a:r>
            <a:r>
              <a:rPr lang="en-US" sz="1000"/>
              <a:t>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Analyses_nonconstr_Aff_princip!$E$4:$E$7</c:f>
              <c:numCache>
                <c:formatCode>#,##0</c:formatCode>
                <c:ptCount val="4"/>
                <c:pt idx="0">
                  <c:v>86740.594774577097</c:v>
                </c:pt>
                <c:pt idx="1">
                  <c:v>18987.660177327602</c:v>
                </c:pt>
                <c:pt idx="2">
                  <c:v>20595.98279426933</c:v>
                </c:pt>
                <c:pt idx="3">
                  <c:v>22506.34990128185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2-470F-8C49-F5468A5AE915}"/>
            </c:ext>
          </c:extLst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Analyses_nonconstr_Aff_princip!$F$4:$F$7</c:f>
              <c:numCache>
                <c:formatCode>#,##0</c:formatCode>
                <c:ptCount val="4"/>
                <c:pt idx="0">
                  <c:v>8821.8067793659357</c:v>
                </c:pt>
                <c:pt idx="1">
                  <c:v>2379.2332250834279</c:v>
                </c:pt>
                <c:pt idx="2">
                  <c:v>1826.6231312306918</c:v>
                </c:pt>
                <c:pt idx="3">
                  <c:v>1739.3043939235856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2-470F-8C49-F5468A5AE915}"/>
            </c:ext>
          </c:extLst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Analyses_nonconstr_Aff_princip!$B$4:$B$12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Analyses_nonconstr_Aff_princip!$G$4:$G$7</c:f>
              <c:numCache>
                <c:formatCode>#,##0</c:formatCode>
                <c:ptCount val="4"/>
                <c:pt idx="0">
                  <c:v>11248.122527647967</c:v>
                </c:pt>
                <c:pt idx="1">
                  <c:v>10296.188500828464</c:v>
                </c:pt>
                <c:pt idx="2">
                  <c:v>2566.413977433479</c:v>
                </c:pt>
                <c:pt idx="3">
                  <c:v>1581.9943464551595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2-470F-8C49-F5468A5AE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7967944"/>
        <c:axId val="337968336"/>
      </c:barChart>
      <c:catAx>
        <c:axId val="3379679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8336"/>
        <c:crosses val="autoZero"/>
        <c:auto val="1"/>
        <c:lblAlgn val="ctr"/>
        <c:lblOffset val="100"/>
        <c:noMultiLvlLbl val="0"/>
      </c:catAx>
      <c:valAx>
        <c:axId val="33796833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967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17: Zones à bâtir construites/non</a:t>
            </a:r>
            <a:r>
              <a:rPr lang="en-US" sz="1000" baseline="0"/>
              <a:t> construites par affectation principale</a:t>
            </a:r>
            <a:r>
              <a:rPr lang="en-US" sz="1000"/>
              <a:t>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Analyses_nonconstr_Aff_princip!$H$4:$H$7</c:f>
              <c:numCache>
                <c:formatCode>0%</c:formatCode>
                <c:ptCount val="4"/>
                <c:pt idx="0">
                  <c:v>0.81209782950149401</c:v>
                </c:pt>
                <c:pt idx="1">
                  <c:v>0.59967820679467554</c:v>
                </c:pt>
                <c:pt idx="2">
                  <c:v>0.824201304183664</c:v>
                </c:pt>
                <c:pt idx="3">
                  <c:v>0.87140529955090795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E-4DE5-9BF2-52A1147E07B2}"/>
            </c:ext>
          </c:extLst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5E-4DE5-9BF2-52A1147E07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5E-4DE5-9BF2-52A1147E07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5E-4DE5-9BF2-52A1147E07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5E-4DE5-9BF2-52A1147E07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Analyses_nonconstr_Aff_princip!$I$4:$I$7</c:f>
              <c:numCache>
                <c:formatCode>0%</c:formatCode>
                <c:ptCount val="4"/>
                <c:pt idx="0">
                  <c:v>8.2593048346313577E-2</c:v>
                </c:pt>
                <c:pt idx="1">
                  <c:v>7.5142187117294007E-2</c:v>
                </c:pt>
                <c:pt idx="2">
                  <c:v>7.3097029748504128E-2</c:v>
                </c:pt>
                <c:pt idx="3">
                  <c:v>6.7342730964600764E-2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5E-4DE5-9BF2-52A1147E07B2}"/>
            </c:ext>
          </c:extLst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5E-4DE5-9BF2-52A1147E07B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5E-4DE5-9BF2-52A1147E07B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5E-4DE5-9BF2-52A1147E07B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5E-4DE5-9BF2-52A1147E07B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5E-4DE5-9BF2-52A1147E07B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Analyses_nonconstr_Aff_princip!$B$4:$B$7</c:f>
              <c:strCache>
                <c:ptCount val="4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</c:strCache>
            </c:strRef>
          </c:cat>
          <c:val>
            <c:numRef>
              <c:f>Analyses_nonconstr_Aff_princip!$J$4:$J$7</c:f>
              <c:numCache>
                <c:formatCode>0%</c:formatCode>
                <c:ptCount val="4"/>
                <c:pt idx="0">
                  <c:v>0.10530912215219253</c:v>
                </c:pt>
                <c:pt idx="1">
                  <c:v>0.32517960608803048</c:v>
                </c:pt>
                <c:pt idx="2">
                  <c:v>0.10270166606783179</c:v>
                </c:pt>
                <c:pt idx="3">
                  <c:v>6.125196948449136E-2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5E-4DE5-9BF2-52A1147E0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0336"/>
        <c:axId val="338900728"/>
      </c:barChart>
      <c:catAx>
        <c:axId val="338900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0728"/>
        <c:crosses val="autoZero"/>
        <c:auto val="1"/>
        <c:lblAlgn val="ctr"/>
        <c:lblOffset val="100"/>
        <c:noMultiLvlLbl val="0"/>
      </c:catAx>
      <c:valAx>
        <c:axId val="3389007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8900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Fig. 15: Zones</a:t>
            </a:r>
            <a:r>
              <a:rPr lang="de-CH" sz="1000" baseline="0"/>
              <a:t> à bâtir construites/non construites en Suisse</a:t>
            </a:r>
            <a:endParaRPr lang="de-CH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729350007719607E-2"/>
          <c:y val="0.19061759259259325"/>
          <c:w val="0.47036478728929243"/>
          <c:h val="0.77574259259259737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val>
            <c:numRef>
              <c:f>Analyses_nonconstr_Aff_princip!$E$13:$G$13</c:f>
              <c:numCache>
                <c:formatCode>#,##0</c:formatCode>
                <c:ptCount val="3"/>
                <c:pt idx="0">
                  <c:v>191578.69794609459</c:v>
                </c:pt>
                <c:pt idx="1">
                  <c:v>14766.967529603644</c:v>
                </c:pt>
                <c:pt idx="2">
                  <c:v>25692.719352365071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Analyses_nonconstr_Aff_princip!#REF!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FC-45A9-A70D-C5EA0D531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23: Zones à bâtir construites/non construites, 2012 et 2017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Analyses_nonconstr_Aff_princip!$M$3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2F-4A0A-8B2D-856D465E5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Analyses_nonconstr_Aff_princip!$L$4:$L$5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Analyses_nonconstr_Aff_princip!$M$4:$M$5</c:f>
              <c:numCache>
                <c:formatCode>0%</c:formatCode>
                <c:ptCount val="2"/>
                <c:pt idx="0">
                  <c:v>0.82</c:v>
                </c:pt>
                <c:pt idx="1">
                  <c:v>0.82563364715734988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BC2F-4A0A-8B2D-856D465E5491}"/>
            </c:ext>
          </c:extLst>
        </c:ser>
        <c:ser>
          <c:idx val="1"/>
          <c:order val="1"/>
          <c:tx>
            <c:strRef>
              <c:f>Analyses_nonconstr_Aff_princip!$N$3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2F-4A0A-8B2D-856D465E549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2F-4A0A-8B2D-856D465E549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2F-4A0A-8B2D-856D465E549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2F-4A0A-8B2D-856D465E549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2F-4A0A-8B2D-856D465E5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Analyses_nonconstr_Aff_princip!$L$4:$L$5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Analyses_nonconstr_Aff_princip!$N$4:$N$5</c:f>
              <c:numCache>
                <c:formatCode>0%</c:formatCode>
                <c:ptCount val="2"/>
                <c:pt idx="0">
                  <c:v>0.06</c:v>
                </c:pt>
                <c:pt idx="1">
                  <c:v>6.364019272305195E-2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2F-4A0A-8B2D-856D465E5491}"/>
            </c:ext>
          </c:extLst>
        </c:ser>
        <c:ser>
          <c:idx val="2"/>
          <c:order val="2"/>
          <c:tx>
            <c:strRef>
              <c:f>Analyses_nonconstr_Aff_princip!$O$3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Analyses_nonconstr_Aff_princip!$L$4:$L$5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Analyses_nonconstr_Aff_princip!$O$4:$O$5</c:f>
              <c:numCache>
                <c:formatCode>0%</c:formatCode>
                <c:ptCount val="2"/>
                <c:pt idx="0">
                  <c:v>0.12</c:v>
                </c:pt>
                <c:pt idx="1">
                  <c:v>0.11072616011959814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C2F-4A0A-8B2D-856D465E5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2296"/>
        <c:axId val="338902688"/>
        <c:extLst/>
      </c:barChart>
      <c:catAx>
        <c:axId val="3389022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2688"/>
        <c:crosses val="autoZero"/>
        <c:auto val="1"/>
        <c:lblAlgn val="ctr"/>
        <c:lblOffset val="100"/>
        <c:noMultiLvlLbl val="0"/>
      </c:catAx>
      <c:valAx>
        <c:axId val="33890268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890229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18: Zones à bâtir construites/non construites par type de commune OFS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Analyse_nonconstr_Type_comm_OFS!$O$3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Analyse_nonconstr_Type_comm_OFS!$E$4:$E$12</c:f>
              <c:numCache>
                <c:formatCode>#,##0</c:formatCode>
                <c:ptCount val="9"/>
                <c:pt idx="0">
                  <c:v>37885.91110729998</c:v>
                </c:pt>
                <c:pt idx="1">
                  <c:v>37956.925748090362</c:v>
                </c:pt>
                <c:pt idx="2">
                  <c:v>21383.733042234191</c:v>
                </c:pt>
                <c:pt idx="3">
                  <c:v>12884.270111668939</c:v>
                </c:pt>
                <c:pt idx="4">
                  <c:v>24893.840100431567</c:v>
                </c:pt>
                <c:pt idx="5">
                  <c:v>13793.6251441934</c:v>
                </c:pt>
                <c:pt idx="6">
                  <c:v>11050.76536175211</c:v>
                </c:pt>
                <c:pt idx="7">
                  <c:v>20099.461423844619</c:v>
                </c:pt>
                <c:pt idx="8">
                  <c:v>11630.165906579368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D-425B-B47F-B0E444199AE1}"/>
            </c:ext>
          </c:extLst>
        </c:ser>
        <c:ser>
          <c:idx val="1"/>
          <c:order val="1"/>
          <c:tx>
            <c:strRef>
              <c:f>Analyse_nonconstr_Type_comm_OFS!$P$3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Analyse_nonconstr_Type_comm_OFS!$F$4:$F$12</c:f>
              <c:numCache>
                <c:formatCode>#,##0</c:formatCode>
                <c:ptCount val="9"/>
                <c:pt idx="0">
                  <c:v>2652.2715264113631</c:v>
                </c:pt>
                <c:pt idx="1">
                  <c:v>2550.3277604785571</c:v>
                </c:pt>
                <c:pt idx="2">
                  <c:v>1654.4787738066348</c:v>
                </c:pt>
                <c:pt idx="3">
                  <c:v>856.00873510438146</c:v>
                </c:pt>
                <c:pt idx="4">
                  <c:v>2107.549100261524</c:v>
                </c:pt>
                <c:pt idx="5">
                  <c:v>1269.0708588184561</c:v>
                </c:pt>
                <c:pt idx="6">
                  <c:v>870.38671099528528</c:v>
                </c:pt>
                <c:pt idx="7">
                  <c:v>1481.9239505268956</c:v>
                </c:pt>
                <c:pt idx="8">
                  <c:v>1324.9501132005821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D-425B-B47F-B0E444199AE1}"/>
            </c:ext>
          </c:extLst>
        </c:ser>
        <c:ser>
          <c:idx val="2"/>
          <c:order val="2"/>
          <c:tx>
            <c:strRef>
              <c:f>Analyse_nonconstr_Type_comm_OFS!$Q$3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Analyse_nonconstr_Type_comm_OFS!$G$4:$G$12</c:f>
              <c:numCache>
                <c:formatCode>#,##0</c:formatCode>
                <c:ptCount val="9"/>
                <c:pt idx="0">
                  <c:v>3898.8283899628586</c:v>
                </c:pt>
                <c:pt idx="1">
                  <c:v>4156.3536338742779</c:v>
                </c:pt>
                <c:pt idx="2">
                  <c:v>3402.5397947635761</c:v>
                </c:pt>
                <c:pt idx="3">
                  <c:v>1622.6013916271743</c:v>
                </c:pt>
                <c:pt idx="4">
                  <c:v>3928.4252258882047</c:v>
                </c:pt>
                <c:pt idx="5">
                  <c:v>2062.8451478781467</c:v>
                </c:pt>
                <c:pt idx="6">
                  <c:v>1568.9010461992061</c:v>
                </c:pt>
                <c:pt idx="7">
                  <c:v>2696.0692088897827</c:v>
                </c:pt>
                <c:pt idx="8">
                  <c:v>2356.1555132818467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5D-425B-B47F-B0E444199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3472"/>
        <c:axId val="338903864"/>
      </c:barChart>
      <c:catAx>
        <c:axId val="338903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3864"/>
        <c:crosses val="autoZero"/>
        <c:auto val="1"/>
        <c:lblAlgn val="ctr"/>
        <c:lblOffset val="100"/>
        <c:noMultiLvlLbl val="0"/>
      </c:catAx>
      <c:valAx>
        <c:axId val="33890386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8903472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19: Zones à bâtir construites / non</a:t>
            </a:r>
            <a:r>
              <a:rPr lang="en-US" sz="1000" baseline="0"/>
              <a:t> construites par type de commune O</a:t>
            </a:r>
            <a:r>
              <a:rPr lang="en-US" sz="1000"/>
              <a:t>FS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Analyse_nonconstr_Type_comm_OFS!$O$3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65-413F-9F2E-F5B8C5C93C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Analyse_nonconstr_Type_comm_OFS!$H$4:$H$12</c:f>
              <c:numCache>
                <c:formatCode>0%</c:formatCode>
                <c:ptCount val="9"/>
                <c:pt idx="0">
                  <c:v>0.85257559485978773</c:v>
                </c:pt>
                <c:pt idx="1">
                  <c:v>0.84984013107218181</c:v>
                </c:pt>
                <c:pt idx="2">
                  <c:v>0.80874149710238286</c:v>
                </c:pt>
                <c:pt idx="3">
                  <c:v>0.83866240651045942</c:v>
                </c:pt>
                <c:pt idx="4">
                  <c:v>0.80484931972426033</c:v>
                </c:pt>
                <c:pt idx="5">
                  <c:v>0.80544170970483786</c:v>
                </c:pt>
                <c:pt idx="6">
                  <c:v>0.81917878783082443</c:v>
                </c:pt>
                <c:pt idx="7">
                  <c:v>0.82790645761119863</c:v>
                </c:pt>
                <c:pt idx="8">
                  <c:v>0.7595819773339022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5-413F-9F2E-F5B8C5C93C8E}"/>
            </c:ext>
          </c:extLst>
        </c:ser>
        <c:ser>
          <c:idx val="1"/>
          <c:order val="1"/>
          <c:tx>
            <c:strRef>
              <c:f>Analyse_nonconstr_Type_comm_OFS!$P$3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65-413F-9F2E-F5B8C5C93C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Analyse_nonconstr_Type_comm_OFS!$I$4:$I$12</c:f>
              <c:numCache>
                <c:formatCode>0%</c:formatCode>
                <c:ptCount val="9"/>
                <c:pt idx="0">
                  <c:v>5.9686091960558338E-2</c:v>
                </c:pt>
                <c:pt idx="1">
                  <c:v>5.7100801382766436E-2</c:v>
                </c:pt>
                <c:pt idx="2">
                  <c:v>6.257306139249727E-2</c:v>
                </c:pt>
                <c:pt idx="3">
                  <c:v>5.5719287127210256E-2</c:v>
                </c:pt>
                <c:pt idx="4">
                  <c:v>6.8139726646736093E-2</c:v>
                </c:pt>
                <c:pt idx="5">
                  <c:v>7.4103985832442057E-2</c:v>
                </c:pt>
                <c:pt idx="6">
                  <c:v>6.4520628890099671E-2</c:v>
                </c:pt>
                <c:pt idx="7">
                  <c:v>6.1041158390165232E-2</c:v>
                </c:pt>
                <c:pt idx="8">
                  <c:v>8.6534296667628338E-2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5-413F-9F2E-F5B8C5C93C8E}"/>
            </c:ext>
          </c:extLst>
        </c:ser>
        <c:ser>
          <c:idx val="2"/>
          <c:order val="2"/>
          <c:tx>
            <c:strRef>
              <c:f>Analyse_nonconstr_Type_comm_OFS!$Q$3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Analyse_nonconstr_Type_comm_OFS!$J$4:$J$12</c:f>
              <c:numCache>
                <c:formatCode>0%</c:formatCode>
                <c:ptCount val="9"/>
                <c:pt idx="0">
                  <c:v>8.7738313179653873E-2</c:v>
                </c:pt>
                <c:pt idx="1">
                  <c:v>9.3059067545051777E-2</c:v>
                </c:pt>
                <c:pt idx="2">
                  <c:v>0.12868544150511996</c:v>
                </c:pt>
                <c:pt idx="3">
                  <c:v>0.10561830636233037</c:v>
                </c:pt>
                <c:pt idx="4">
                  <c:v>0.12701095362900364</c:v>
                </c:pt>
                <c:pt idx="5">
                  <c:v>0.12045430446272011</c:v>
                </c:pt>
                <c:pt idx="6">
                  <c:v>0.11630058327907584</c:v>
                </c:pt>
                <c:pt idx="7">
                  <c:v>0.11105238399863615</c:v>
                </c:pt>
                <c:pt idx="8">
                  <c:v>0.15388372599846944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65-413F-9F2E-F5B8C5C93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4648"/>
        <c:axId val="338905040"/>
      </c:barChart>
      <c:catAx>
        <c:axId val="3389046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5040"/>
        <c:crosses val="autoZero"/>
        <c:auto val="1"/>
        <c:lblAlgn val="ctr"/>
        <c:lblOffset val="100"/>
        <c:noMultiLvlLbl val="0"/>
      </c:catAx>
      <c:valAx>
        <c:axId val="33890504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890464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23722534345198"/>
          <c:y val="0.16182871971963117"/>
          <c:w val="0.35018993055555558"/>
          <c:h val="0.82397630718954262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Lbls>
            <c:delete val="1"/>
          </c:dLbls>
          <c:cat>
            <c:strRef>
              <c:f>[1]Statistiques_Aff_principale!$B$4:$B$12</c:f>
              <c:strCache>
                <c:ptCount val="9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  <c:pt idx="5">
                  <c:v>Zones à bâtir à constructibilité restreinte</c:v>
                </c:pt>
                <c:pt idx="6">
                  <c:v>Zones de tourisme et de loisirs</c:v>
                </c:pt>
                <c:pt idx="7">
                  <c:v>Zones de transport à l'intérieur des zones à bâtir</c:v>
                </c:pt>
                <c:pt idx="8">
                  <c:v>autres zones à bâtir</c:v>
                </c:pt>
              </c:strCache>
            </c:strRef>
          </c:cat>
          <c:val>
            <c:numRef>
              <c:f>[1]Statistiques_Aff_principale!$C$4:$C$12</c:f>
              <c:numCache>
                <c:formatCode>General</c:formatCode>
                <c:ptCount val="9"/>
                <c:pt idx="0">
                  <c:v>107629.501070381</c:v>
                </c:pt>
                <c:pt idx="1">
                  <c:v>31745.244888356199</c:v>
                </c:pt>
                <c:pt idx="2">
                  <c:v>21539.691672781901</c:v>
                </c:pt>
                <c:pt idx="3">
                  <c:v>28620.4828553017</c:v>
                </c:pt>
                <c:pt idx="4">
                  <c:v>25900.4000825433</c:v>
                </c:pt>
                <c:pt idx="5">
                  <c:v>6666.32177095934</c:v>
                </c:pt>
                <c:pt idx="6">
                  <c:v>2802.84728265888</c:v>
                </c:pt>
                <c:pt idx="7">
                  <c:v>1925.8849870213801</c:v>
                </c:pt>
                <c:pt idx="8">
                  <c:v>1647.26697675223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E-438C-B2D1-A74BBD32564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Abb. 22: Zones</a:t>
            </a:r>
            <a:r>
              <a:rPr lang="en-US" sz="1000" baseline="0"/>
              <a:t> à bâtir construites par habitant selon les types de communes OF</a:t>
            </a:r>
            <a:r>
              <a:rPr lang="en-US" sz="1000"/>
              <a:t>S (en m</a:t>
            </a:r>
            <a:r>
              <a:rPr lang="en-US" sz="1000" baseline="30000"/>
              <a:t>2</a:t>
            </a:r>
            <a:r>
              <a:rPr lang="en-US" sz="1000"/>
              <a:t>/hab.)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Analyse_nonconstr_Type_comm_OFS!$O$3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789-4CF1-8309-CB254A738A81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89-4CF1-8309-CB254A738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Analyse_nonconstr_Type_comm_OFS!$K$4:$K$13</c:f>
              <c:numCache>
                <c:formatCode>#,##0_ ;\-#,##0\ </c:formatCode>
                <c:ptCount val="10"/>
                <c:pt idx="0">
                  <c:v>149.80376359727572</c:v>
                </c:pt>
                <c:pt idx="1">
                  <c:v>207.66238751260582</c:v>
                </c:pt>
                <c:pt idx="2">
                  <c:v>256.01136216930183</c:v>
                </c:pt>
                <c:pt idx="3">
                  <c:v>259.84733203591759</c:v>
                </c:pt>
                <c:pt idx="4">
                  <c:v>304.48275394435234</c:v>
                </c:pt>
                <c:pt idx="5">
                  <c:v>375.46853573617409</c:v>
                </c:pt>
                <c:pt idx="6">
                  <c:v>330.90978502091951</c:v>
                </c:pt>
                <c:pt idx="7">
                  <c:v>367.39998910281844</c:v>
                </c:pt>
                <c:pt idx="8">
                  <c:v>521.74735346328384</c:v>
                </c:pt>
                <c:pt idx="9" formatCode="0">
                  <c:v>240.16863059711804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9-4CF1-8309-CB254A738A81}"/>
            </c:ext>
          </c:extLst>
        </c:ser>
        <c:ser>
          <c:idx val="1"/>
          <c:order val="1"/>
          <c:tx>
            <c:strRef>
              <c:f>Analyse_nonconstr_Type_comm_OFS!$P$3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0789-4CF1-8309-CB254A738A81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89-4CF1-8309-CB254A738A81}"/>
                </c:ext>
              </c:extLst>
            </c:dLbl>
            <c:dLbl>
              <c:idx val="1"/>
              <c:layout>
                <c:manualLayout>
                  <c:x val="2.26647569444444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89-4CF1-8309-CB254A738A81}"/>
                </c:ext>
              </c:extLst>
            </c:dLbl>
            <c:dLbl>
              <c:idx val="2"/>
              <c:layout>
                <c:manualLayout>
                  <c:x val="2.15934027777778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89-4CF1-8309-CB254A738A81}"/>
                </c:ext>
              </c:extLst>
            </c:dLbl>
            <c:dLbl>
              <c:idx val="3"/>
              <c:layout>
                <c:manualLayout>
                  <c:x val="2.2048611111111081E-2"/>
                  <c:y val="3.121098626716624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89-4CF1-8309-CB254A738A81}"/>
                </c:ext>
              </c:extLst>
            </c:dLbl>
            <c:dLbl>
              <c:idx val="9"/>
              <c:layout>
                <c:manualLayout>
                  <c:x val="2.20486111111111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89-4CF1-8309-CB254A738A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Analyse_nonconstr_Type_comm_OFS!$L$4:$L$13</c:f>
              <c:numCache>
                <c:formatCode>#,##0_ ;\-#,##0\ </c:formatCode>
                <c:ptCount val="10"/>
                <c:pt idx="0">
                  <c:v>10.487282610494129</c:v>
                </c:pt>
                <c:pt idx="1">
                  <c:v>13.952846318363893</c:v>
                </c:pt>
                <c:pt idx="2">
                  <c:v>19.807830734038117</c:v>
                </c:pt>
                <c:pt idx="3">
                  <c:v>17.263809597942512</c:v>
                </c:pt>
                <c:pt idx="4">
                  <c:v>25.777957580335134</c:v>
                </c:pt>
                <c:pt idx="5">
                  <c:v>34.544666258862463</c:v>
                </c:pt>
                <c:pt idx="6">
                  <c:v>26.063306023796461</c:v>
                </c:pt>
                <c:pt idx="7">
                  <c:v>27.088230465164536</c:v>
                </c:pt>
                <c:pt idx="8">
                  <c:v>59.439325336039175</c:v>
                </c:pt>
                <c:pt idx="9" formatCode="0">
                  <c:v>18.512300207066531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789-4CF1-8309-CB254A738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5824"/>
        <c:axId val="338906216"/>
      </c:barChart>
      <c:catAx>
        <c:axId val="338905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6216"/>
        <c:crosses val="autoZero"/>
        <c:auto val="1"/>
        <c:lblAlgn val="ctr"/>
        <c:lblOffset val="100"/>
        <c:noMultiLvlLbl val="0"/>
      </c:catAx>
      <c:valAx>
        <c:axId val="338906216"/>
        <c:scaling>
          <c:orientation val="minMax"/>
        </c:scaling>
        <c:delete val="0"/>
        <c:axPos val="t"/>
        <c:majorGridlines/>
        <c:numFmt formatCode="#,##0_ ;\-#,##0\ " sourceLinked="1"/>
        <c:majorTickMark val="out"/>
        <c:minorTickMark val="none"/>
        <c:tickLblPos val="high"/>
        <c:crossAx val="3389058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Fig: Zones à bâtir construites/non construites par type de commune ARE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Analyse_nonconstr_Type_comm_ARE!$O$3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Analyse_nonconstr_Type_comm_ARE!$B$4:$B$12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Analyse_nonconstr_Type_comm_ARE!$E$4:$E$12</c:f>
              <c:numCache>
                <c:formatCode>#,##0</c:formatCode>
                <c:ptCount val="9"/>
                <c:pt idx="0">
                  <c:v>15394.728668261621</c:v>
                </c:pt>
                <c:pt idx="1">
                  <c:v>15572.265465723871</c:v>
                </c:pt>
                <c:pt idx="2">
                  <c:v>33771.074807639139</c:v>
                </c:pt>
                <c:pt idx="3">
                  <c:v>22551.881879300061</c:v>
                </c:pt>
                <c:pt idx="4">
                  <c:v>34272.930656655422</c:v>
                </c:pt>
                <c:pt idx="5">
                  <c:v>5727.7868746158692</c:v>
                </c:pt>
                <c:pt idx="6">
                  <c:v>37120.597591457197</c:v>
                </c:pt>
                <c:pt idx="7">
                  <c:v>18599.339548678199</c:v>
                </c:pt>
                <c:pt idx="8">
                  <c:v>8568.0924537631799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7A-4518-85BC-30C0F1DE0D61}"/>
            </c:ext>
          </c:extLst>
        </c:ser>
        <c:ser>
          <c:idx val="1"/>
          <c:order val="1"/>
          <c:tx>
            <c:strRef>
              <c:f>Analyse_nonconstr_Type_comm_ARE!$P$3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Analyse_nonconstr_Type_comm_ARE!$B$4:$B$12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Analyse_nonconstr_Type_comm_ARE!$F$4:$F$12</c:f>
              <c:numCache>
                <c:formatCode>#,##0</c:formatCode>
                <c:ptCount val="9"/>
                <c:pt idx="0">
                  <c:v>728.43159856151237</c:v>
                </c:pt>
                <c:pt idx="1">
                  <c:v>1028.5720521350675</c:v>
                </c:pt>
                <c:pt idx="2">
                  <c:v>2673.7678133262561</c:v>
                </c:pt>
                <c:pt idx="3">
                  <c:v>1513.6231817899643</c:v>
                </c:pt>
                <c:pt idx="4">
                  <c:v>2738.3444045005508</c:v>
                </c:pt>
                <c:pt idx="5">
                  <c:v>445.48342076444123</c:v>
                </c:pt>
                <c:pt idx="6">
                  <c:v>3021.4103086364912</c:v>
                </c:pt>
                <c:pt idx="7">
                  <c:v>1547.8411636378396</c:v>
                </c:pt>
                <c:pt idx="8">
                  <c:v>1069.4935862515192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7A-4518-85BC-30C0F1DE0D61}"/>
            </c:ext>
          </c:extLst>
        </c:ser>
        <c:ser>
          <c:idx val="2"/>
          <c:order val="2"/>
          <c:tx>
            <c:strRef>
              <c:f>Analyse_nonconstr_Type_comm_ARE!$Q$3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Analyse_nonconstr_Type_comm_ARE!$B$4:$B$12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Analyse_nonconstr_Type_comm_ARE!$G$4:$G$12</c:f>
              <c:numCache>
                <c:formatCode>#,##0</c:formatCode>
                <c:ptCount val="9"/>
                <c:pt idx="0">
                  <c:v>876.3640171265713</c:v>
                </c:pt>
                <c:pt idx="1">
                  <c:v>1811.2573972682592</c:v>
                </c:pt>
                <c:pt idx="2">
                  <c:v>4296.3270257358026</c:v>
                </c:pt>
                <c:pt idx="3">
                  <c:v>2817.6919251110758</c:v>
                </c:pt>
                <c:pt idx="4">
                  <c:v>4927.2986491652291</c:v>
                </c:pt>
                <c:pt idx="5">
                  <c:v>888.22526712676836</c:v>
                </c:pt>
                <c:pt idx="6">
                  <c:v>5655.6364861475076</c:v>
                </c:pt>
                <c:pt idx="7">
                  <c:v>2692.1517913349562</c:v>
                </c:pt>
                <c:pt idx="8">
                  <c:v>1727.7667933489054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7A-4518-85BC-30C0F1DE0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8907000"/>
        <c:axId val="338907392"/>
      </c:barChart>
      <c:catAx>
        <c:axId val="338907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8907392"/>
        <c:crosses val="autoZero"/>
        <c:auto val="1"/>
        <c:lblAlgn val="ctr"/>
        <c:lblOffset val="100"/>
        <c:noMultiLvlLbl val="0"/>
      </c:catAx>
      <c:valAx>
        <c:axId val="33890739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8907000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Fig: Zones à bâtir construites / non</a:t>
            </a:r>
            <a:r>
              <a:rPr lang="en-US" sz="1000" baseline="0"/>
              <a:t> construites par type de commune ARE</a:t>
            </a:r>
            <a:r>
              <a:rPr lang="en-US" sz="1000"/>
              <a:t>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Analyse_nonconstr_Type_comm_ARE!$O$3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26-46FE-8763-1D5CC7EE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Analyse_nonconstr_Type_comm_ARE!$H$4:$H$12</c:f>
              <c:numCache>
                <c:formatCode>0%</c:formatCode>
                <c:ptCount val="9"/>
                <c:pt idx="0">
                  <c:v>0.90559761621075074</c:v>
                </c:pt>
                <c:pt idx="1">
                  <c:v>0.84576282804896097</c:v>
                </c:pt>
                <c:pt idx="2">
                  <c:v>0.82891765505248749</c:v>
                </c:pt>
                <c:pt idx="3">
                  <c:v>0.83888392778863818</c:v>
                </c:pt>
                <c:pt idx="4">
                  <c:v>0.81721736398061529</c:v>
                </c:pt>
                <c:pt idx="5">
                  <c:v>0.81112943057381226</c:v>
                </c:pt>
                <c:pt idx="6">
                  <c:v>0.81053508513222106</c:v>
                </c:pt>
                <c:pt idx="7">
                  <c:v>0.81435565359473572</c:v>
                </c:pt>
                <c:pt idx="8">
                  <c:v>0.75387826312009287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26-46FE-8763-1D5CC7EE65D9}"/>
            </c:ext>
          </c:extLst>
        </c:ser>
        <c:ser>
          <c:idx val="1"/>
          <c:order val="1"/>
          <c:tx>
            <c:strRef>
              <c:f>Analyse_nonconstr_Type_comm_ARE!$P$3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26-46FE-8763-1D5CC7EE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Analyse_nonconstr_Type_comm_ARE!$I$4:$I$12</c:f>
              <c:numCache>
                <c:formatCode>0%</c:formatCode>
                <c:ptCount val="9"/>
                <c:pt idx="0">
                  <c:v>4.2850116649985871E-2</c:v>
                </c:pt>
                <c:pt idx="1">
                  <c:v>5.5863933836773932E-2</c:v>
                </c:pt>
                <c:pt idx="2">
                  <c:v>6.5628155414108255E-2</c:v>
                </c:pt>
                <c:pt idx="3">
                  <c:v>5.6303689719898013E-2</c:v>
                </c:pt>
                <c:pt idx="4">
                  <c:v>6.5294171027724682E-2</c:v>
                </c:pt>
                <c:pt idx="5">
                  <c:v>6.3086270722838067E-2</c:v>
                </c:pt>
                <c:pt idx="6">
                  <c:v>6.5973050560307889E-2</c:v>
                </c:pt>
                <c:pt idx="7">
                  <c:v>6.7770858162794753E-2</c:v>
                </c:pt>
                <c:pt idx="8">
                  <c:v>9.4101221663084961E-2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26-46FE-8763-1D5CC7EE65D9}"/>
            </c:ext>
          </c:extLst>
        </c:ser>
        <c:ser>
          <c:idx val="2"/>
          <c:order val="2"/>
          <c:tx>
            <c:strRef>
              <c:f>Analyse_nonconstr_Type_comm_ARE!$Q$3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Analyse_nonconstr_Type_comm_ARE!$J$4:$J$12</c:f>
              <c:numCache>
                <c:formatCode>0%</c:formatCode>
                <c:ptCount val="9"/>
                <c:pt idx="0">
                  <c:v>5.1552267139263447E-2</c:v>
                </c:pt>
                <c:pt idx="1">
                  <c:v>9.8373238114265196E-2</c:v>
                </c:pt>
                <c:pt idx="2">
                  <c:v>0.1054541895334042</c:v>
                </c:pt>
                <c:pt idx="3">
                  <c:v>0.10481238249146375</c:v>
                </c:pt>
                <c:pt idx="4">
                  <c:v>0.1174884649916601</c:v>
                </c:pt>
                <c:pt idx="5">
                  <c:v>0.12578429870334965</c:v>
                </c:pt>
                <c:pt idx="6">
                  <c:v>0.12349186430747097</c:v>
                </c:pt>
                <c:pt idx="7">
                  <c:v>0.11787348824246946</c:v>
                </c:pt>
                <c:pt idx="8">
                  <c:v>0.15202051521682222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26-46FE-8763-1D5CC7EE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55576"/>
        <c:axId val="339855968"/>
      </c:barChart>
      <c:catAx>
        <c:axId val="3398555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55968"/>
        <c:crosses val="autoZero"/>
        <c:auto val="1"/>
        <c:lblAlgn val="ctr"/>
        <c:lblOffset val="100"/>
        <c:noMultiLvlLbl val="0"/>
      </c:catAx>
      <c:valAx>
        <c:axId val="33985596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985557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Fig: Zones</a:t>
            </a:r>
            <a:r>
              <a:rPr lang="en-US" sz="1000" baseline="0"/>
              <a:t> à bâtir construites par habitant selon les types de communes ARE</a:t>
            </a:r>
            <a:r>
              <a:rPr lang="en-US" sz="1000"/>
              <a:t> (en m</a:t>
            </a:r>
            <a:r>
              <a:rPr lang="en-US" sz="1000" baseline="30000"/>
              <a:t>2</a:t>
            </a:r>
            <a:r>
              <a:rPr lang="en-US" sz="1000"/>
              <a:t>/hab.)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Analyse_nonconstr_Type_comm_ARE!$O$3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2EA-4B02-914E-5C71FAE324C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A-4B02-914E-5C71FAE32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Analyse_nonconstr_Type_comm_ARE!$N$4:$N$13</c:f>
              <c:strCache>
                <c:ptCount val="10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  <c:pt idx="9">
                  <c:v>Moyenne</c:v>
                </c:pt>
              </c:strCache>
            </c:strRef>
          </c:cat>
          <c:val>
            <c:numRef>
              <c:f>Analyse_nonconstr_Type_comm_ARE!$K$4:$K$13</c:f>
              <c:numCache>
                <c:formatCode>#,##0_ ;\-#,##0\ </c:formatCode>
                <c:ptCount val="10"/>
                <c:pt idx="0">
                  <c:v>112.55604079624564</c:v>
                </c:pt>
                <c:pt idx="1">
                  <c:v>173.60094831997091</c:v>
                </c:pt>
                <c:pt idx="2">
                  <c:v>233.93019174211241</c:v>
                </c:pt>
                <c:pt idx="3">
                  <c:v>211.14610352598669</c:v>
                </c:pt>
                <c:pt idx="4">
                  <c:v>268.0135587206471</c:v>
                </c:pt>
                <c:pt idx="5">
                  <c:v>292.37872184784663</c:v>
                </c:pt>
                <c:pt idx="6">
                  <c:v>339.8646751648912</c:v>
                </c:pt>
                <c:pt idx="7">
                  <c:v>402.69118873200165</c:v>
                </c:pt>
                <c:pt idx="8">
                  <c:v>499.28862940475159</c:v>
                </c:pt>
                <c:pt idx="9" formatCode="0">
                  <c:v>240.16863059711804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A-4B02-914E-5C71FAE324CC}"/>
            </c:ext>
          </c:extLst>
        </c:ser>
        <c:ser>
          <c:idx val="1"/>
          <c:order val="1"/>
          <c:tx>
            <c:strRef>
              <c:f>Analyse_nonconstr_Type_comm_ARE!$P$3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92EA-4B02-914E-5C71FAE324CC}"/>
              </c:ext>
            </c:extLst>
          </c:dPt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EA-4B02-914E-5C71FAE324CC}"/>
                </c:ext>
              </c:extLst>
            </c:dLbl>
            <c:dLbl>
              <c:idx val="1"/>
              <c:layout>
                <c:manualLayout>
                  <c:x val="2.266475694444443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2EA-4B02-914E-5C71FAE324CC}"/>
                </c:ext>
              </c:extLst>
            </c:dLbl>
            <c:dLbl>
              <c:idx val="2"/>
              <c:layout>
                <c:manualLayout>
                  <c:x val="2.159340277777781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EA-4B02-914E-5C71FAE324CC}"/>
                </c:ext>
              </c:extLst>
            </c:dLbl>
            <c:dLbl>
              <c:idx val="3"/>
              <c:layout>
                <c:manualLayout>
                  <c:x val="2.2048611111111081E-2"/>
                  <c:y val="3.121098626716624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2EA-4B02-914E-5C71FAE324CC}"/>
                </c:ext>
              </c:extLst>
            </c:dLbl>
            <c:dLbl>
              <c:idx val="9"/>
              <c:layout>
                <c:manualLayout>
                  <c:x val="2.20486111111111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EA-4B02-914E-5C71FAE324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Analyse_nonconstr_Type_comm_ARE!$N$4:$N$13</c:f>
              <c:strCache>
                <c:ptCount val="10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  <c:pt idx="9">
                  <c:v>Moyenne</c:v>
                </c:pt>
              </c:strCache>
            </c:strRef>
          </c:cat>
          <c:val>
            <c:numRef>
              <c:f>Analyse_nonconstr_Type_comm_ARE!$L$4:$L$13</c:f>
              <c:numCache>
                <c:formatCode>#,##0_ ;\-#,##0\ </c:formatCode>
                <c:ptCount val="10"/>
                <c:pt idx="0">
                  <c:v>5.3258084953453286</c:v>
                </c:pt>
                <c:pt idx="1">
                  <c:v>11.466609277827766</c:v>
                </c:pt>
                <c:pt idx="2">
                  <c:v>18.521027856176346</c:v>
                </c:pt>
                <c:pt idx="3">
                  <c:v>14.171572853745207</c:v>
                </c:pt>
                <c:pt idx="4">
                  <c:v>21.413792599333664</c:v>
                </c:pt>
                <c:pt idx="5">
                  <c:v>22.739999936930072</c:v>
                </c:pt>
                <c:pt idx="6">
                  <c:v>27.66309541635491</c:v>
                </c:pt>
                <c:pt idx="7">
                  <c:v>33.512050066204772</c:v>
                </c:pt>
                <c:pt idx="8">
                  <c:v>62.322621950952723</c:v>
                </c:pt>
                <c:pt idx="9" formatCode="0">
                  <c:v>18.512300207066485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EA-4B02-914E-5C71FAE32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56752"/>
        <c:axId val="339857144"/>
      </c:barChart>
      <c:catAx>
        <c:axId val="3398567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57144"/>
        <c:crosses val="autoZero"/>
        <c:auto val="1"/>
        <c:lblAlgn val="ctr"/>
        <c:lblOffset val="100"/>
        <c:noMultiLvlLbl val="0"/>
      </c:catAx>
      <c:valAx>
        <c:axId val="339857144"/>
        <c:scaling>
          <c:orientation val="minMax"/>
        </c:scaling>
        <c:delete val="0"/>
        <c:axPos val="t"/>
        <c:majorGridlines/>
        <c:numFmt formatCode="#,##0_ ;\-#,##0\ " sourceLinked="1"/>
        <c:majorTickMark val="out"/>
        <c:minorTickMark val="none"/>
        <c:tickLblPos val="high"/>
        <c:crossAx val="3398567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20: Zones à bâtir construites/non construites par canton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Analyse_nonconstr_cantons!$M$3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Analyse_nonconstr_cantons!$E$4:$E$29</c:f>
              <c:numCache>
                <c:formatCode>#,##0</c:formatCode>
                <c:ptCount val="26"/>
                <c:pt idx="0">
                  <c:v>26711.832774832608</c:v>
                </c:pt>
                <c:pt idx="1">
                  <c:v>22927.68340243994</c:v>
                </c:pt>
                <c:pt idx="2">
                  <c:v>8430.89482857441</c:v>
                </c:pt>
                <c:pt idx="3">
                  <c:v>884.03699479952991</c:v>
                </c:pt>
                <c:pt idx="4">
                  <c:v>3306.1246153774482</c:v>
                </c:pt>
                <c:pt idx="5">
                  <c:v>901.30432570694893</c:v>
                </c:pt>
                <c:pt idx="6">
                  <c:v>859.41880052782699</c:v>
                </c:pt>
                <c:pt idx="7">
                  <c:v>1131.1826628712749</c:v>
                </c:pt>
                <c:pt idx="8">
                  <c:v>1865.961303850884</c:v>
                </c:pt>
                <c:pt idx="9">
                  <c:v>8148.0366774616796</c:v>
                </c:pt>
                <c:pt idx="10">
                  <c:v>7096.8847326415098</c:v>
                </c:pt>
                <c:pt idx="11">
                  <c:v>1954.2679553735768</c:v>
                </c:pt>
                <c:pt idx="12">
                  <c:v>6177.5688095155492</c:v>
                </c:pt>
                <c:pt idx="13">
                  <c:v>2533.4956448689381</c:v>
                </c:pt>
                <c:pt idx="14">
                  <c:v>1364.2885495108781</c:v>
                </c:pt>
                <c:pt idx="15">
                  <c:v>347.57621788962797</c:v>
                </c:pt>
                <c:pt idx="16">
                  <c:v>11742.36880784807</c:v>
                </c:pt>
                <c:pt idx="17">
                  <c:v>6277.2922572661801</c:v>
                </c:pt>
                <c:pt idx="18">
                  <c:v>17365.13172754645</c:v>
                </c:pt>
                <c:pt idx="19">
                  <c:v>9179.7731526696498</c:v>
                </c:pt>
                <c:pt idx="20">
                  <c:v>9443.9146189613293</c:v>
                </c:pt>
                <c:pt idx="21">
                  <c:v>18026.038106738528</c:v>
                </c:pt>
                <c:pt idx="22">
                  <c:v>11479.522450639211</c:v>
                </c:pt>
                <c:pt idx="23">
                  <c:v>4474.9704942785802</c:v>
                </c:pt>
                <c:pt idx="24">
                  <c:v>5595.9475988548293</c:v>
                </c:pt>
                <c:pt idx="25">
                  <c:v>3353.1804350490602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C-4809-BB15-438DEF5F3617}"/>
            </c:ext>
          </c:extLst>
        </c:ser>
        <c:ser>
          <c:idx val="1"/>
          <c:order val="1"/>
          <c:tx>
            <c:strRef>
              <c:f>Analyse_nonconstr_cantons!$N$3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Analyse_nonconstr_cantons!$F$4:$F$29</c:f>
              <c:numCache>
                <c:formatCode>#,##0</c:formatCode>
                <c:ptCount val="26"/>
                <c:pt idx="0">
                  <c:v>1509.669061923119</c:v>
                </c:pt>
                <c:pt idx="1">
                  <c:v>1269.4899105274214</c:v>
                </c:pt>
                <c:pt idx="2">
                  <c:v>536.14846500467729</c:v>
                </c:pt>
                <c:pt idx="3">
                  <c:v>49.563183423950292</c:v>
                </c:pt>
                <c:pt idx="4">
                  <c:v>168.32194050478711</c:v>
                </c:pt>
                <c:pt idx="5">
                  <c:v>39.68509939781319</c:v>
                </c:pt>
                <c:pt idx="6">
                  <c:v>40.906247809043435</c:v>
                </c:pt>
                <c:pt idx="7">
                  <c:v>84.979790709545625</c:v>
                </c:pt>
                <c:pt idx="8">
                  <c:v>129.17142767041815</c:v>
                </c:pt>
                <c:pt idx="9">
                  <c:v>772.16232548401376</c:v>
                </c:pt>
                <c:pt idx="10">
                  <c:v>571.36550002975662</c:v>
                </c:pt>
                <c:pt idx="11">
                  <c:v>69.408626696314087</c:v>
                </c:pt>
                <c:pt idx="12">
                  <c:v>376.49475073191957</c:v>
                </c:pt>
                <c:pt idx="13">
                  <c:v>153.51753031687156</c:v>
                </c:pt>
                <c:pt idx="14">
                  <c:v>72.575446335939759</c:v>
                </c:pt>
                <c:pt idx="15">
                  <c:v>20.729491974519092</c:v>
                </c:pt>
                <c:pt idx="16">
                  <c:v>770.36596717814086</c:v>
                </c:pt>
                <c:pt idx="17">
                  <c:v>448.26215833129993</c:v>
                </c:pt>
                <c:pt idx="18">
                  <c:v>1117.5566988717082</c:v>
                </c:pt>
                <c:pt idx="19">
                  <c:v>529.82263350759899</c:v>
                </c:pt>
                <c:pt idx="20">
                  <c:v>744.67836092246898</c:v>
                </c:pt>
                <c:pt idx="21">
                  <c:v>1863.7456517541514</c:v>
                </c:pt>
                <c:pt idx="22">
                  <c:v>1974.4601278941914</c:v>
                </c:pt>
                <c:pt idx="23">
                  <c:v>345.69372558421628</c:v>
                </c:pt>
                <c:pt idx="24">
                  <c:v>857.52602770455496</c:v>
                </c:pt>
                <c:pt idx="25">
                  <c:v>250.66737931520129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C-4809-BB15-438DEF5F3617}"/>
            </c:ext>
          </c:extLst>
        </c:ser>
        <c:ser>
          <c:idx val="2"/>
          <c:order val="2"/>
          <c:tx>
            <c:strRef>
              <c:f>Analyse_nonconstr_cantons!$O$3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Analyse_nonconstr_cantons!$G$4:$G$29</c:f>
              <c:numCache>
                <c:formatCode>#,##0</c:formatCode>
                <c:ptCount val="26"/>
                <c:pt idx="0">
                  <c:v>2198.0812358673725</c:v>
                </c:pt>
                <c:pt idx="1">
                  <c:v>2043.6948837890338</c:v>
                </c:pt>
                <c:pt idx="2">
                  <c:v>1142.5079491881168</c:v>
                </c:pt>
                <c:pt idx="3">
                  <c:v>109.80955703549962</c:v>
                </c:pt>
                <c:pt idx="4">
                  <c:v>355.39271487862493</c:v>
                </c:pt>
                <c:pt idx="5">
                  <c:v>64.624693422757829</c:v>
                </c:pt>
                <c:pt idx="6">
                  <c:v>85.046740337960301</c:v>
                </c:pt>
                <c:pt idx="7">
                  <c:v>198.60406911047954</c:v>
                </c:pt>
                <c:pt idx="8">
                  <c:v>286.54469110865739</c:v>
                </c:pt>
                <c:pt idx="9">
                  <c:v>1618.243204418302</c:v>
                </c:pt>
                <c:pt idx="10">
                  <c:v>897.06402696818111</c:v>
                </c:pt>
                <c:pt idx="11">
                  <c:v>70.38956721704858</c:v>
                </c:pt>
                <c:pt idx="12">
                  <c:v>539.34625958671165</c:v>
                </c:pt>
                <c:pt idx="13">
                  <c:v>284.52686599538083</c:v>
                </c:pt>
                <c:pt idx="14">
                  <c:v>110.28999998832187</c:v>
                </c:pt>
                <c:pt idx="15">
                  <c:v>36.881608212300947</c:v>
                </c:pt>
                <c:pt idx="16">
                  <c:v>1214.2916559597927</c:v>
                </c:pt>
                <c:pt idx="17">
                  <c:v>740.58168761453533</c:v>
                </c:pt>
                <c:pt idx="18">
                  <c:v>2106.8912214174456</c:v>
                </c:pt>
                <c:pt idx="19">
                  <c:v>1058.9728659383491</c:v>
                </c:pt>
                <c:pt idx="20">
                  <c:v>956.72742675239806</c:v>
                </c:pt>
                <c:pt idx="21">
                  <c:v>3333.8983197217231</c:v>
                </c:pt>
                <c:pt idx="22">
                  <c:v>3730.0000690284983</c:v>
                </c:pt>
                <c:pt idx="23">
                  <c:v>690.77334635364218</c:v>
                </c:pt>
                <c:pt idx="24">
                  <c:v>1319.805163187224</c:v>
                </c:pt>
                <c:pt idx="25">
                  <c:v>499.72952926670905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C-4809-BB15-438DEF5F3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57928"/>
        <c:axId val="339858320"/>
      </c:barChart>
      <c:catAx>
        <c:axId val="3398579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58320"/>
        <c:crosses val="autoZero"/>
        <c:auto val="1"/>
        <c:lblAlgn val="ctr"/>
        <c:lblOffset val="100"/>
        <c:noMultiLvlLbl val="0"/>
      </c:catAx>
      <c:valAx>
        <c:axId val="339858320"/>
        <c:scaling>
          <c:orientation val="minMax"/>
          <c:max val="30000"/>
        </c:scaling>
        <c:delete val="0"/>
        <c:axPos val="t"/>
        <c:majorGridlines/>
        <c:numFmt formatCode="#,##0" sourceLinked="0"/>
        <c:majorTickMark val="out"/>
        <c:minorTickMark val="none"/>
        <c:tickLblPos val="high"/>
        <c:crossAx val="339857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21: Zones à bâtir construites/non</a:t>
            </a:r>
            <a:r>
              <a:rPr lang="en-US" sz="1000" baseline="0"/>
              <a:t> construites par c</a:t>
            </a:r>
            <a:r>
              <a:rPr lang="en-US" sz="1000"/>
              <a:t>anton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Analyse_nonconstr_cantons!$M$3</c:f>
              <c:strCache>
                <c:ptCount val="1"/>
                <c:pt idx="0">
                  <c:v>Construit</c:v>
                </c:pt>
              </c:strCache>
            </c:strRef>
          </c:tx>
          <c:invertIfNegative val="0"/>
          <c:dLbls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CE-4A5D-A16C-6331FC2DD69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CE-4A5D-A16C-6331FC2DD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Analyse_nonconstr_cantons!$H$4:$H$29</c:f>
              <c:numCache>
                <c:formatCode>0%</c:formatCode>
                <c:ptCount val="26"/>
                <c:pt idx="0">
                  <c:v>0.87811304681794344</c:v>
                </c:pt>
                <c:pt idx="1">
                  <c:v>0.87373951313371589</c:v>
                </c:pt>
                <c:pt idx="2">
                  <c:v>0.83395341950575952</c:v>
                </c:pt>
                <c:pt idx="3">
                  <c:v>0.84725775975255524</c:v>
                </c:pt>
                <c:pt idx="4">
                  <c:v>0.86325414244358945</c:v>
                </c:pt>
                <c:pt idx="5">
                  <c:v>0.89627254540408841</c:v>
                </c:pt>
                <c:pt idx="6">
                  <c:v>0.87217719281735218</c:v>
                </c:pt>
                <c:pt idx="7">
                  <c:v>0.79955430435223651</c:v>
                </c:pt>
                <c:pt idx="8">
                  <c:v>0.81780241384871</c:v>
                </c:pt>
                <c:pt idx="9">
                  <c:v>0.77317278181475813</c:v>
                </c:pt>
                <c:pt idx="10">
                  <c:v>0.82856092812410698</c:v>
                </c:pt>
                <c:pt idx="11">
                  <c:v>0.93324079377293501</c:v>
                </c:pt>
                <c:pt idx="12">
                  <c:v>0.87088846780601759</c:v>
                </c:pt>
                <c:pt idx="13">
                  <c:v>0.85258674281968305</c:v>
                </c:pt>
                <c:pt idx="14">
                  <c:v>0.88180527160416722</c:v>
                </c:pt>
                <c:pt idx="15">
                  <c:v>0.85781613190581052</c:v>
                </c:pt>
                <c:pt idx="16">
                  <c:v>0.85541969827799214</c:v>
                </c:pt>
                <c:pt idx="17">
                  <c:v>0.84076852745366093</c:v>
                </c:pt>
                <c:pt idx="18">
                  <c:v>0.84339418407562727</c:v>
                </c:pt>
                <c:pt idx="19">
                  <c:v>0.85245991823306866</c:v>
                </c:pt>
                <c:pt idx="20">
                  <c:v>0.84734348357882938</c:v>
                </c:pt>
                <c:pt idx="21">
                  <c:v>0.77619208039574117</c:v>
                </c:pt>
                <c:pt idx="22">
                  <c:v>0.66803619894646193</c:v>
                </c:pt>
                <c:pt idx="23">
                  <c:v>0.81194251781221116</c:v>
                </c:pt>
                <c:pt idx="24">
                  <c:v>0.71989539423649629</c:v>
                </c:pt>
                <c:pt idx="25">
                  <c:v>0.81713591684909348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E-4A5D-A16C-6331FC2DD696}"/>
            </c:ext>
          </c:extLst>
        </c:ser>
        <c:ser>
          <c:idx val="1"/>
          <c:order val="1"/>
          <c:tx>
            <c:strRef>
              <c:f>Analyse_nonconstr_cantons!$N$3</c:f>
              <c:strCache>
                <c:ptCount val="1"/>
                <c:pt idx="0">
                  <c:v>Imprécision</c:v>
                </c:pt>
              </c:strCache>
            </c:strRef>
          </c:tx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CE-4A5D-A16C-6331FC2DD69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CE-4A5D-A16C-6331FC2DD6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Analyse_nonconstr_cantons!$I$4:$I$29</c:f>
              <c:numCache>
                <c:formatCode>0%</c:formatCode>
                <c:ptCount val="26"/>
                <c:pt idx="0">
                  <c:v>4.9628197017656868E-2</c:v>
                </c:pt>
                <c:pt idx="1">
                  <c:v>4.8378350175332298E-2</c:v>
                </c:pt>
                <c:pt idx="2">
                  <c:v>5.3033854038601405E-2</c:v>
                </c:pt>
                <c:pt idx="3">
                  <c:v>4.750117020103177E-2</c:v>
                </c:pt>
                <c:pt idx="4">
                  <c:v>4.3950131743086755E-2</c:v>
                </c:pt>
                <c:pt idx="5">
                  <c:v>3.9463546370970284E-2</c:v>
                </c:pt>
                <c:pt idx="6">
                  <c:v>4.1513516298305915E-2</c:v>
                </c:pt>
                <c:pt idx="7">
                  <c:v>6.006630023156697E-2</c:v>
                </c:pt>
                <c:pt idx="8">
                  <c:v>5.6612484477113166E-2</c:v>
                </c:pt>
                <c:pt idx="9">
                  <c:v>7.327101200445417E-2</c:v>
                </c:pt>
                <c:pt idx="10">
                  <c:v>6.6706892789921743E-2</c:v>
                </c:pt>
                <c:pt idx="11">
                  <c:v>3.3145384027122901E-2</c:v>
                </c:pt>
                <c:pt idx="12">
                  <c:v>5.3076695171225943E-2</c:v>
                </c:pt>
                <c:pt idx="13">
                  <c:v>5.1662615407951279E-2</c:v>
                </c:pt>
                <c:pt idx="14">
                  <c:v>4.6908999706111468E-2</c:v>
                </c:pt>
                <c:pt idx="15">
                  <c:v>5.1160268472686975E-2</c:v>
                </c:pt>
                <c:pt idx="16">
                  <c:v>5.6120382010716792E-2</c:v>
                </c:pt>
                <c:pt idx="17">
                  <c:v>6.0039376745148344E-2</c:v>
                </c:pt>
                <c:pt idx="18">
                  <c:v>5.4277781187688647E-2</c:v>
                </c:pt>
                <c:pt idx="19">
                  <c:v>4.9200840949601019E-2</c:v>
                </c:pt>
                <c:pt idx="20">
                  <c:v>6.6815338972136623E-2</c:v>
                </c:pt>
                <c:pt idx="21">
                  <c:v>8.025194478107707E-2</c:v>
                </c:pt>
                <c:pt idx="22">
                  <c:v>0.11490119423359239</c:v>
                </c:pt>
                <c:pt idx="23">
                  <c:v>6.2722968632217033E-2</c:v>
                </c:pt>
                <c:pt idx="24">
                  <c:v>0.11031715842170489</c:v>
                </c:pt>
                <c:pt idx="25">
                  <c:v>6.1085087065375784E-2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CE-4A5D-A16C-6331FC2DD696}"/>
            </c:ext>
          </c:extLst>
        </c:ser>
        <c:ser>
          <c:idx val="2"/>
          <c:order val="2"/>
          <c:tx>
            <c:strRef>
              <c:f>Analyse_nonconstr_cantons!$O$3</c:f>
              <c:strCache>
                <c:ptCount val="1"/>
                <c:pt idx="0">
                  <c:v>Non construit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Analyse_nonconstr_cantons!$B$4:$B$29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Analyse_nonconstr_cantons!$J$4:$J$29</c:f>
              <c:numCache>
                <c:formatCode>0%</c:formatCode>
                <c:ptCount val="26"/>
                <c:pt idx="0">
                  <c:v>7.2258756164399682E-2</c:v>
                </c:pt>
                <c:pt idx="1">
                  <c:v>7.7882136690951898E-2</c:v>
                </c:pt>
                <c:pt idx="2">
                  <c:v>0.11301272645563915</c:v>
                </c:pt>
                <c:pt idx="3">
                  <c:v>0.10524107004641309</c:v>
                </c:pt>
                <c:pt idx="4">
                  <c:v>9.2795725813323848E-2</c:v>
                </c:pt>
                <c:pt idx="5">
                  <c:v>6.4263908224941338E-2</c:v>
                </c:pt>
                <c:pt idx="6">
                  <c:v>8.6309290884341971E-2</c:v>
                </c:pt>
                <c:pt idx="7">
                  <c:v>0.14037939541619665</c:v>
                </c:pt>
                <c:pt idx="8">
                  <c:v>0.12558510167417691</c:v>
                </c:pt>
                <c:pt idx="9">
                  <c:v>0.1535562061807878</c:v>
                </c:pt>
                <c:pt idx="10">
                  <c:v>0.10473217908597116</c:v>
                </c:pt>
                <c:pt idx="11">
                  <c:v>3.3613822199942092E-2</c:v>
                </c:pt>
                <c:pt idx="12">
                  <c:v>7.6034837022756388E-2</c:v>
                </c:pt>
                <c:pt idx="13">
                  <c:v>9.5750641772365641E-2</c:v>
                </c:pt>
                <c:pt idx="14">
                  <c:v>7.1285728689721231E-2</c:v>
                </c:pt>
                <c:pt idx="15">
                  <c:v>9.1023599621502402E-2</c:v>
                </c:pt>
                <c:pt idx="16">
                  <c:v>8.8459919711291107E-2</c:v>
                </c:pt>
                <c:pt idx="17">
                  <c:v>9.9192095801190774E-2</c:v>
                </c:pt>
                <c:pt idx="18">
                  <c:v>0.1023280347366841</c:v>
                </c:pt>
                <c:pt idx="19">
                  <c:v>9.8339240817330226E-2</c:v>
                </c:pt>
                <c:pt idx="20">
                  <c:v>8.5841177449034051E-2</c:v>
                </c:pt>
                <c:pt idx="21">
                  <c:v>0.14355597482318172</c:v>
                </c:pt>
                <c:pt idx="22">
                  <c:v>0.21706260681994569</c:v>
                </c:pt>
                <c:pt idx="23">
                  <c:v>0.12533451355557185</c:v>
                </c:pt>
                <c:pt idx="24">
                  <c:v>0.16978744734179885</c:v>
                </c:pt>
                <c:pt idx="25">
                  <c:v>0.12177899608553086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DCE-4A5D-A16C-6331FC2D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59104"/>
        <c:axId val="339859496"/>
      </c:barChart>
      <c:catAx>
        <c:axId val="339859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59496"/>
        <c:crosses val="autoZero"/>
        <c:auto val="1"/>
        <c:lblAlgn val="ctr"/>
        <c:lblOffset val="100"/>
        <c:noMultiLvlLbl val="0"/>
      </c:catAx>
      <c:valAx>
        <c:axId val="33985949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98591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27: Desserte des zones à bâtir par les TP selon les affectations</a:t>
            </a:r>
            <a:r>
              <a:rPr lang="en-US" sz="1000" baseline="0"/>
              <a:t> principales </a:t>
            </a:r>
            <a:r>
              <a:rPr lang="en-US" sz="1000"/>
              <a:t>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Anal_desserte_TP_Aff_princ!$O$3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Anal_desserte_TP_Aff_princ!$C$4:$C$12</c15:sqref>
                  </c15:fullRef>
                </c:ext>
              </c:extLst>
              <c:f>Anal_desserte_TP_Aff_princ!$C$4:$C$8</c:f>
              <c:numCache>
                <c:formatCode>#,##0</c:formatCode>
                <c:ptCount val="5"/>
                <c:pt idx="0">
                  <c:v>5471.3874733659513</c:v>
                </c:pt>
                <c:pt idx="1">
                  <c:v>1210.6302825875619</c:v>
                </c:pt>
                <c:pt idx="2">
                  <c:v>3565.7634644659165</c:v>
                </c:pt>
                <c:pt idx="3">
                  <c:v>2580.1466440308163</c:v>
                </c:pt>
                <c:pt idx="4">
                  <c:v>1741.5114423124771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E-4583-96CB-5DB972E3388F}"/>
            </c:ext>
          </c:extLst>
        </c:ser>
        <c:ser>
          <c:idx val="1"/>
          <c:order val="1"/>
          <c:tx>
            <c:strRef>
              <c:f>Anal_desserte_TP_Aff_princ!$P$3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Anal_desserte_TP_Aff_princ!$D$4:$D$12</c15:sqref>
                  </c15:fullRef>
                </c:ext>
              </c:extLst>
              <c:f>Anal_desserte_TP_Aff_princ!$D$4:$D$8</c:f>
              <c:numCache>
                <c:formatCode>#,##0</c:formatCode>
                <c:ptCount val="5"/>
                <c:pt idx="0">
                  <c:v>13594.673865172363</c:v>
                </c:pt>
                <c:pt idx="1">
                  <c:v>3278.2967647926998</c:v>
                </c:pt>
                <c:pt idx="2">
                  <c:v>4080.5231539307415</c:v>
                </c:pt>
                <c:pt idx="3">
                  <c:v>2425.5927851439847</c:v>
                </c:pt>
                <c:pt idx="4">
                  <c:v>3776.7364883282235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6E-4583-96CB-5DB972E3388F}"/>
            </c:ext>
          </c:extLst>
        </c:ser>
        <c:ser>
          <c:idx val="2"/>
          <c:order val="2"/>
          <c:tx>
            <c:strRef>
              <c:f>Anal_desserte_TP_Aff_princ!$Q$3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Anal_desserte_TP_Aff_princ!$E$4:$E$12</c15:sqref>
                  </c15:fullRef>
                </c:ext>
              </c:extLst>
              <c:f>Anal_desserte_TP_Aff_princ!$E$4:$E$8</c:f>
              <c:numCache>
                <c:formatCode>#,##0</c:formatCode>
                <c:ptCount val="5"/>
                <c:pt idx="0">
                  <c:v>23489.252394941977</c:v>
                </c:pt>
                <c:pt idx="1">
                  <c:v>6963.5511597804834</c:v>
                </c:pt>
                <c:pt idx="2">
                  <c:v>5680.0658338452704</c:v>
                </c:pt>
                <c:pt idx="3">
                  <c:v>3972.5129214493436</c:v>
                </c:pt>
                <c:pt idx="4">
                  <c:v>5557.6835321783474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6E-4583-96CB-5DB972E3388F}"/>
            </c:ext>
          </c:extLst>
        </c:ser>
        <c:ser>
          <c:idx val="3"/>
          <c:order val="3"/>
          <c:tx>
            <c:strRef>
              <c:f>Anal_desserte_TP_Aff_princ!$R$3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Anal_desserte_TP_Aff_princ!$F$4:$F$12</c15:sqref>
                  </c15:fullRef>
                </c:ext>
              </c:extLst>
              <c:f>Anal_desserte_TP_Aff_princ!$F$4:$F$8</c:f>
              <c:numCache>
                <c:formatCode>#,##0</c:formatCode>
                <c:ptCount val="5"/>
                <c:pt idx="0">
                  <c:v>35903.696003407444</c:v>
                </c:pt>
                <c:pt idx="1">
                  <c:v>9547.2208438190773</c:v>
                </c:pt>
                <c:pt idx="2">
                  <c:v>7628.3660428386984</c:v>
                </c:pt>
                <c:pt idx="3">
                  <c:v>9172.6959568906041</c:v>
                </c:pt>
                <c:pt idx="4">
                  <c:v>7708.5356395050458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6E-4583-96CB-5DB972E3388F}"/>
            </c:ext>
          </c:extLst>
        </c:ser>
        <c:ser>
          <c:idx val="4"/>
          <c:order val="4"/>
          <c:tx>
            <c:strRef>
              <c:f>Anal_desserte_TP_Aff_princ!$S$3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Anal_desserte_TP_Aff_princ!$G$4:$G$12</c15:sqref>
                  </c15:fullRef>
                </c:ext>
              </c:extLst>
              <c:f>Anal_desserte_TP_Aff_princ!$G$4:$G$8</c:f>
              <c:numCache>
                <c:formatCode>#,##0</c:formatCode>
                <c:ptCount val="5"/>
                <c:pt idx="0">
                  <c:v>28351.514437377369</c:v>
                </c:pt>
                <c:pt idx="1">
                  <c:v>10663.382733355971</c:v>
                </c:pt>
                <c:pt idx="2">
                  <c:v>4034.3014200181792</c:v>
                </c:pt>
                <c:pt idx="3">
                  <c:v>7676.7003524346637</c:v>
                </c:pt>
                <c:pt idx="4">
                  <c:v>7280.1710696080509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6E-4583-96CB-5DB972E3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60280"/>
        <c:axId val="339860672"/>
      </c:barChart>
      <c:catAx>
        <c:axId val="339860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60672"/>
        <c:crosses val="autoZero"/>
        <c:auto val="1"/>
        <c:lblAlgn val="ctr"/>
        <c:lblOffset val="100"/>
        <c:noMultiLvlLbl val="0"/>
      </c:catAx>
      <c:valAx>
        <c:axId val="33986067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98602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28: Desserte des zones à bâtir</a:t>
            </a:r>
            <a:r>
              <a:rPr lang="en-US" sz="1000" baseline="0"/>
              <a:t> par les TP selon les affectations principales </a:t>
            </a:r>
            <a:r>
              <a:rPr lang="en-US" sz="1000"/>
              <a:t>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Anal_desserte_TP_Aff_princ!$O$3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0157861854582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57-4FEB-A159-CBC832DB4D38}"/>
                </c:ext>
              </c:extLst>
            </c:dLbl>
            <c:dLbl>
              <c:idx val="1"/>
              <c:layout>
                <c:manualLayout>
                  <c:x val="6.6047358556374615E-3"/>
                  <c:y val="3.073827496186167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Anal_desserte_TP_Aff_princ!$H$4:$H$12</c15:sqref>
                  </c15:fullRef>
                </c:ext>
              </c:extLst>
              <c:f>Anal_desserte_TP_Aff_princ!$H$4:$H$8</c:f>
              <c:numCache>
                <c:formatCode>0%</c:formatCode>
                <c:ptCount val="5"/>
                <c:pt idx="0">
                  <c:v>5.1225172010570717E-2</c:v>
                </c:pt>
                <c:pt idx="1">
                  <c:v>3.8234758411497365E-2</c:v>
                </c:pt>
                <c:pt idx="2">
                  <c:v>0.14269320992102694</c:v>
                </c:pt>
                <c:pt idx="3">
                  <c:v>9.989862716507425E-2</c:v>
                </c:pt>
                <c:pt idx="4">
                  <c:v>6.6815101396183338E-2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Anal_desserte_TP_Aff_princ!$H$10</c15:sqref>
                  <c15:dLbl>
                    <c:idx val="4"/>
                    <c:layout>
                      <c:manualLayout>
                        <c:x val="1.100789309272910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84C5-4172-845C-31E872817258}"/>
                      </c:ext>
                    </c:extLst>
                  </c15:dLbl>
                </c15:categoryFilterException>
                <c15:categoryFilterException>
                  <c15:sqref>Anal_desserte_TP_Aff_princ!$H$11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84C5-4172-845C-31E872817258}"/>
                      </c:ext>
                    </c:extLst>
                  </c15:dLbl>
                </c15:categoryFilterException>
                <c15:categoryFilterException>
                  <c15:sqref>Anal_desserte_TP_Aff_princ!$H$12</c15:sqref>
                  <c15:dLbl>
                    <c:idx val="4"/>
                    <c:layout>
                      <c:manualLayout>
                        <c:x val="1.1007893092729105E-2"/>
                        <c:y val="-7.1568123441799418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84C5-4172-845C-31E87281725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5-CA57-4FEB-A159-CBC832DB4D38}"/>
            </c:ext>
          </c:extLst>
        </c:ser>
        <c:ser>
          <c:idx val="1"/>
          <c:order val="1"/>
          <c:tx>
            <c:strRef>
              <c:f>Anal_desserte_TP_Aff_princ!$P$3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Anal_desserte_TP_Aff_princ!$I$4:$I$12</c15:sqref>
                  </c15:fullRef>
                </c:ext>
              </c:extLst>
              <c:f>Anal_desserte_TP_Aff_princ!$I$4:$I$8</c:f>
              <c:numCache>
                <c:formatCode>0%</c:formatCode>
                <c:ptCount val="5"/>
                <c:pt idx="0">
                  <c:v>0.12727841165719006</c:v>
                </c:pt>
                <c:pt idx="1">
                  <c:v>0.10353688207363704</c:v>
                </c:pt>
                <c:pt idx="2">
                  <c:v>0.16329264484139364</c:v>
                </c:pt>
                <c:pt idx="3">
                  <c:v>9.391458034293762E-2</c:v>
                </c:pt>
                <c:pt idx="4">
                  <c:v>0.14489886502223628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Anal_desserte_TP_Aff_princ!$I$10</c15:sqref>
                  <c15:dLbl>
                    <c:idx val="4"/>
                    <c:layout>
                      <c:manualLayout>
                        <c:x val="2.201578618545821E-2"/>
                        <c:y val="3.0738274954704862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84C5-4172-845C-31E872817258}"/>
                      </c:ext>
                    </c:extLst>
                  </c15:dLbl>
                </c15:categoryFilterException>
                <c15:categoryFilterException>
                  <c15:sqref>Anal_desserte_TP_Aff_princ!$I$11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84C5-4172-845C-31E872817258}"/>
                      </c:ext>
                    </c:extLst>
                  </c15:dLbl>
                </c15:categoryFilterException>
                <c15:categoryFilterException>
                  <c15:sqref>Anal_desserte_TP_Aff_princ!$I$12</c15:sqref>
                  <c15:dLbl>
                    <c:idx val="4"/>
                    <c:layout>
                      <c:manualLayout>
                        <c:x val="2.4217364804004042E-2"/>
                        <c:y val="6.1476549930880028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84C5-4172-845C-31E87281725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A-CA57-4FEB-A159-CBC832DB4D38}"/>
            </c:ext>
          </c:extLst>
        </c:ser>
        <c:ser>
          <c:idx val="2"/>
          <c:order val="2"/>
          <c:tx>
            <c:strRef>
              <c:f>Anal_desserte_TP_Aff_princ!$Q$3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Anal_desserte_TP_Aff_princ!$J$4:$J$12</c15:sqref>
                  </c15:fullRef>
                </c:ext>
              </c:extLst>
              <c:f>Anal_desserte_TP_Aff_princ!$J$4:$J$8</c:f>
              <c:numCache>
                <c:formatCode>0%</c:formatCode>
                <c:ptCount val="5"/>
                <c:pt idx="0">
                  <c:v>0.21991514952794766</c:v>
                </c:pt>
                <c:pt idx="1">
                  <c:v>0.21992651275105693</c:v>
                </c:pt>
                <c:pt idx="2">
                  <c:v>0.22730246536853072</c:v>
                </c:pt>
                <c:pt idx="3">
                  <c:v>0.1538085395907319</c:v>
                </c:pt>
                <c:pt idx="4">
                  <c:v>0.21322695889802032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Anal_desserte_TP_Aff_princ!$J$10</c15:sqref>
                  <c15:dLbl>
                    <c:idx val="4"/>
                    <c:layout>
                      <c:manualLayout>
                        <c:x val="1.3209471711274961E-2"/>
                        <c:y val="3.0738274954704862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84C5-4172-845C-31E872817258}"/>
                      </c:ext>
                    </c:extLst>
                  </c15:dLbl>
                </c15:categoryFilterException>
                <c15:categoryFilterException>
                  <c15:sqref>Anal_desserte_TP_Aff_princ!$J$11</c15:sqref>
                  <c15:dLbl>
                    <c:idx val="4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84C5-4172-845C-31E872817258}"/>
                      </c:ext>
                    </c:extLst>
                  </c15:dLbl>
                </c15:categoryFilterException>
                <c15:categoryFilterException>
                  <c15:sqref>Anal_desserte_TP_Aff_princ!$J$12</c15:sqref>
                  <c15:dLbl>
                    <c:idx val="4"/>
                    <c:layout>
                      <c:manualLayout>
                        <c:x val="1.3209471711274961E-2"/>
                        <c:y val="-7.1568123441799418E-1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84C5-4172-845C-31E872817258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CA57-4FEB-A159-CBC832DB4D38}"/>
            </c:ext>
          </c:extLst>
        </c:ser>
        <c:ser>
          <c:idx val="3"/>
          <c:order val="3"/>
          <c:tx>
            <c:strRef>
              <c:f>Anal_desserte_TP_Aff_princ!$R$3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57-4FEB-A159-CBC832DB4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Anal_desserte_TP_Aff_princ!$K$4:$K$12</c15:sqref>
                  </c15:fullRef>
                </c:ext>
              </c:extLst>
              <c:f>Anal_desserte_TP_Aff_princ!$K$4:$K$8</c:f>
              <c:numCache>
                <c:formatCode>0%</c:formatCode>
                <c:ptCount val="5"/>
                <c:pt idx="0">
                  <c:v>0.33614380493844698</c:v>
                </c:pt>
                <c:pt idx="1">
                  <c:v>0.3015253192613182</c:v>
                </c:pt>
                <c:pt idx="2">
                  <c:v>0.30526871677066075</c:v>
                </c:pt>
                <c:pt idx="3">
                  <c:v>0.35515025303540615</c:v>
                </c:pt>
                <c:pt idx="4">
                  <c:v>0.29574688851065756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A57-4FEB-A159-CBC832DB4D38}"/>
            </c:ext>
          </c:extLst>
        </c:ser>
        <c:ser>
          <c:idx val="4"/>
          <c:order val="4"/>
          <c:tx>
            <c:strRef>
              <c:f>Anal_desserte_TP_Aff_princ!$S$3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Anal_desserte_TP_Aff_princ!$B$4:$B$12</c15:sqref>
                  </c15:fullRef>
                </c:ext>
              </c:extLst>
              <c:f>Anal_desserte_TP_Aff_princ!$B$4:$B$8</c:f>
              <c:strCache>
                <c:ptCount val="5"/>
                <c:pt idx="0">
                  <c:v>Zones d'habitation</c:v>
                </c:pt>
                <c:pt idx="1">
                  <c:v>Zones d'activités économiques</c:v>
                </c:pt>
                <c:pt idx="2">
                  <c:v>Zones mixtes</c:v>
                </c:pt>
                <c:pt idx="3">
                  <c:v>Zones centrales</c:v>
                </c:pt>
                <c:pt idx="4">
                  <c:v>Zones affectées à des besoins publics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Anal_desserte_TP_Aff_princ!$L$4:$L$12</c15:sqref>
                  </c15:fullRef>
                </c:ext>
              </c:extLst>
              <c:f>Anal_desserte_TP_Aff_princ!$L$4:$L$8</c:f>
              <c:numCache>
                <c:formatCode>0%</c:formatCode>
                <c:ptCount val="5"/>
                <c:pt idx="0">
                  <c:v>0.26543746186584466</c:v>
                </c:pt>
                <c:pt idx="1">
                  <c:v>0.3367765275024906</c:v>
                </c:pt>
                <c:pt idx="2">
                  <c:v>0.16144296309838801</c:v>
                </c:pt>
                <c:pt idx="3">
                  <c:v>0.29722799986584991</c:v>
                </c:pt>
                <c:pt idx="4">
                  <c:v>0.27931218617290243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57-4FEB-A159-CBC832DB4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9861456"/>
        <c:axId val="339861848"/>
      </c:barChart>
      <c:catAx>
        <c:axId val="3398614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9861848"/>
        <c:crosses val="autoZero"/>
        <c:auto val="1"/>
        <c:lblAlgn val="ctr"/>
        <c:lblOffset val="100"/>
        <c:noMultiLvlLbl val="0"/>
      </c:catAx>
      <c:valAx>
        <c:axId val="33986184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39861456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000"/>
              <a:t>Fig. 26: Desserte des zones à bâtir par</a:t>
            </a:r>
            <a:r>
              <a:rPr lang="de-CH" sz="1000" baseline="0"/>
              <a:t> les transports publics</a:t>
            </a:r>
            <a:endParaRPr lang="de-CH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4323645183190676"/>
          <c:y val="0.16975422993343395"/>
          <c:w val="0.29994227605164164"/>
          <c:h val="0.79172126061061265"/>
        </c:manualLayout>
      </c:layout>
      <c:pieChart>
        <c:varyColors val="1"/>
        <c:ser>
          <c:idx val="0"/>
          <c:order val="0"/>
          <c:spPr>
            <a:ln>
              <a:solidFill>
                <a:prstClr val="white"/>
              </a:solidFill>
            </a:ln>
          </c:spPr>
          <c:dLbls>
            <c:delete val="1"/>
          </c:dLbls>
          <c:cat>
            <c:strRef>
              <c:f>Anal_desserte_TP_Aff_princ!$O$3:$S$3</c:f>
              <c:strCache>
                <c:ptCount val="5"/>
                <c:pt idx="0">
                  <c:v>Très bonne desserte (A)</c:v>
                </c:pt>
                <c:pt idx="1">
                  <c:v>Bonne desserte (B)</c:v>
                </c:pt>
                <c:pt idx="2">
                  <c:v>Desserte moyenne (C)</c:v>
                </c:pt>
                <c:pt idx="3">
                  <c:v>Faible desserte (D)</c:v>
                </c:pt>
                <c:pt idx="4">
                  <c:v>Desserte marginale ou inexistante (-)</c:v>
                </c:pt>
              </c:strCache>
            </c:strRef>
          </c:cat>
          <c:val>
            <c:numRef>
              <c:f>Anal_desserte_TP_Aff_princ!$C$13:$G$13</c:f>
              <c:numCache>
                <c:formatCode>#,##0</c:formatCode>
                <c:ptCount val="5"/>
                <c:pt idx="0">
                  <c:v>15638.128961163131</c:v>
                </c:pt>
                <c:pt idx="1">
                  <c:v>29232.871353797484</c:v>
                </c:pt>
                <c:pt idx="2">
                  <c:v>48847.141841157616</c:v>
                </c:pt>
                <c:pt idx="3">
                  <c:v>74639.389641977003</c:v>
                </c:pt>
                <c:pt idx="4">
                  <c:v>63680.853027391808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D-4B6A-A6D0-9D03B803E9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33: Desserte des zones à bâtir par les TP,</a:t>
            </a:r>
            <a:r>
              <a:rPr lang="en-US" sz="1000" baseline="0"/>
              <a:t> 2012 et 2017 </a:t>
            </a:r>
            <a:r>
              <a:rPr lang="en-US" sz="1000"/>
              <a:t>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1"/>
          <c:order val="1"/>
          <c:tx>
            <c:strRef>
              <c:f>Anal_desserte_TP_Aff_princ!$O$3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61-4C1B-BEF6-92F173559E53}"/>
                </c:ext>
              </c:extLst>
            </c:dLbl>
            <c:dLbl>
              <c:idx val="6"/>
              <c:layout>
                <c:manualLayout>
                  <c:x val="2.201578618545821E-2"/>
                  <c:y val="3.07382749547048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61-4C1B-BEF6-92F173559E53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61-4C1B-BEF6-92F173559E53}"/>
                </c:ext>
              </c:extLst>
            </c:dLbl>
            <c:dLbl>
              <c:idx val="8"/>
              <c:layout>
                <c:manualLayout>
                  <c:x val="2.4217364804004042E-2"/>
                  <c:y val="6.147654993088002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61-4C1B-BEF6-92F173559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Anal_desserte_TP_Aff_princ!$N$7:$N$8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Anal_desserte_TP_Aff_princ!$O$7:$O$8</c:f>
              <c:numCache>
                <c:formatCode>0%</c:formatCode>
                <c:ptCount val="2"/>
                <c:pt idx="0">
                  <c:v>6.217984969199683E-2</c:v>
                </c:pt>
                <c:pt idx="1">
                  <c:v>6.7394577724389684E-2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61-4C1B-BEF6-92F173559E53}"/>
            </c:ext>
          </c:extLst>
        </c:ser>
        <c:ser>
          <c:idx val="2"/>
          <c:order val="2"/>
          <c:tx>
            <c:strRef>
              <c:f>Anal_desserte_TP_Aff_princ!$P$3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1.3209471711274961E-2"/>
                  <c:y val="3.073827495470486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61-4C1B-BEF6-92F173559E53}"/>
                </c:ext>
              </c:extLst>
            </c:dLbl>
            <c:dLbl>
              <c:idx val="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261-4C1B-BEF6-92F173559E53}"/>
                </c:ext>
              </c:extLst>
            </c:dLbl>
            <c:dLbl>
              <c:idx val="8"/>
              <c:layout>
                <c:manualLayout>
                  <c:x val="1.3209471711274961E-2"/>
                  <c:y val="-7.15681234417994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61-4C1B-BEF6-92F173559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Anal_desserte_TP_Aff_princ!$N$7:$N$8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Anal_desserte_TP_Aff_princ!$P$7:$P$8</c:f>
              <c:numCache>
                <c:formatCode>0%</c:formatCode>
                <c:ptCount val="2"/>
                <c:pt idx="0">
                  <c:v>0.11635728033540557</c:v>
                </c:pt>
                <c:pt idx="1">
                  <c:v>0.12598291173153586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61-4C1B-BEF6-92F173559E53}"/>
            </c:ext>
          </c:extLst>
        </c:ser>
        <c:ser>
          <c:idx val="3"/>
          <c:order val="3"/>
          <c:tx>
            <c:strRef>
              <c:f>Anal_desserte_TP_Aff_princ!$Q$3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61-4C1B-BEF6-92F173559E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Anal_desserte_TP_Aff_princ!$N$7:$N$8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Anal_desserte_TP_Aff_princ!$Q$7:$Q$8</c:f>
              <c:numCache>
                <c:formatCode>0%</c:formatCode>
                <c:ptCount val="2"/>
                <c:pt idx="0">
                  <c:v>0.19045457493996934</c:v>
                </c:pt>
                <c:pt idx="1">
                  <c:v>0.21051319538314706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61-4C1B-BEF6-92F173559E53}"/>
            </c:ext>
          </c:extLst>
        </c:ser>
        <c:ser>
          <c:idx val="4"/>
          <c:order val="4"/>
          <c:tx>
            <c:strRef>
              <c:f>Anal_desserte_TP_Aff_princ!$R$3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Anal_desserte_TP_Aff_princ!$N$7:$N$8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Anal_desserte_TP_Aff_princ!$R$7:$R$8</c:f>
              <c:numCache>
                <c:formatCode>0%</c:formatCode>
                <c:ptCount val="2"/>
                <c:pt idx="0">
                  <c:v>0.31072376600228457</c:v>
                </c:pt>
                <c:pt idx="1">
                  <c:v>0.32166828646955237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261-4C1B-BEF6-92F173559E53}"/>
            </c:ext>
          </c:extLst>
        </c:ser>
        <c:ser>
          <c:idx val="5"/>
          <c:order val="5"/>
          <c:tx>
            <c:strRef>
              <c:f>Anal_desserte_TP_Aff_princ!$S$3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Anal_desserte_TP_Aff_princ!$N$7:$N$8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Anal_desserte_TP_Aff_princ!$S$7:$S$8</c:f>
              <c:numCache>
                <c:formatCode>0%</c:formatCode>
                <c:ptCount val="2"/>
                <c:pt idx="0">
                  <c:v>0.32028452903034371</c:v>
                </c:pt>
                <c:pt idx="1">
                  <c:v>0.27444102869137504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261-4C1B-BEF6-92F173559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58936"/>
        <c:axId val="3407593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Anal_desserte_TP_Aff_princ!$N$3</c15:sqref>
                        </c15:formulaRef>
                      </c:ext>
                    </c:extLst>
                    <c:strCache>
                      <c:ptCount val="1"/>
                      <c:pt idx="0">
                        <c:v>Labels graphiques</c:v>
                      </c:pt>
                    </c:strCache>
                  </c:strRef>
                </c:tx>
                <c:invertIfNegative val="0"/>
                <c:dLbls>
                  <c:dLbl>
                    <c:idx val="0"/>
                    <c:layout>
                      <c:manualLayout>
                        <c:x val="2.2015786185458287E-3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2261-4C1B-BEF6-92F173559E53}"/>
                      </c:ext>
                    </c:extLst>
                  </c:dLbl>
                  <c:dLbl>
                    <c:idx val="1"/>
                    <c:layout>
                      <c:manualLayout>
                        <c:x val="6.6047358556374615E-3"/>
                        <c:y val="3.0738274961861671E-7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2261-4C1B-BEF6-92F173559E53}"/>
                      </c:ext>
                    </c:extLst>
                  </c:dLbl>
                  <c:dLbl>
                    <c:idx val="6"/>
                    <c:layout>
                      <c:manualLayout>
                        <c:x val="1.1007893092729105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2261-4C1B-BEF6-92F173559E53}"/>
                      </c:ext>
                    </c:extLst>
                  </c:dLbl>
                  <c:dLbl>
                    <c:idx val="7"/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2261-4C1B-BEF6-92F173559E53}"/>
                      </c:ext>
                    </c:extLst>
                  </c:dLbl>
                  <c:dLbl>
                    <c:idx val="8"/>
                    <c:layout>
                      <c:manualLayout>
                        <c:x val="1.1007893092729105E-2"/>
                        <c:y val="-7.1568123441799418E-17"/>
                      </c:manualLayout>
                    </c:layout>
                    <c:dLblPos val="ct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2261-4C1B-BEF6-92F173559E5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>
                          <a:solidFill>
                            <a:srgbClr val="FFFFFF"/>
                          </a:solidFill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Anal_desserte_TP_Aff_princ!$N$7:$N$8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2012</c:v>
                      </c:pt>
                      <c:pt idx="1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Anal_desserte_TP_Aff_princ!$N$7:$N$8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2012</c:v>
                      </c:pt>
                      <c:pt idx="1">
                        <c:v>2017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2261-4C1B-BEF6-92F173559E53}"/>
                  </c:ext>
                </c:extLst>
              </c15:ser>
            </c15:filteredBarSeries>
          </c:ext>
        </c:extLst>
      </c:barChart>
      <c:catAx>
        <c:axId val="3407589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59328"/>
        <c:crosses val="autoZero"/>
        <c:auto val="1"/>
        <c:lblAlgn val="ctr"/>
        <c:lblOffset val="100"/>
        <c:noMultiLvlLbl val="0"/>
      </c:catAx>
      <c:valAx>
        <c:axId val="340759328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0758936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6: Surface des zones à bâtir par type de commune OFS (en hectares)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2148298611111112"/>
          <c:y val="0.14201527777777825"/>
          <c:w val="0.52389166666666664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Statistique_Type_comm_OFS!$C$4:$C$12</c:f>
              <c:numCache>
                <c:formatCode>#,##0</c:formatCode>
                <c:ptCount val="9"/>
                <c:pt idx="0">
                  <c:v>44437.011023674233</c:v>
                </c:pt>
                <c:pt idx="1">
                  <c:v>44663.607142443201</c:v>
                </c:pt>
                <c:pt idx="2">
                  <c:v>26440.751610804382</c:v>
                </c:pt>
                <c:pt idx="3">
                  <c:v>15362.880238400483</c:v>
                </c:pt>
                <c:pt idx="4">
                  <c:v>30929.814426581263</c:v>
                </c:pt>
                <c:pt idx="5">
                  <c:v>17125.541150889992</c:v>
                </c:pt>
                <c:pt idx="6">
                  <c:v>13490.053118946584</c:v>
                </c:pt>
                <c:pt idx="7">
                  <c:v>24277.45458326134</c:v>
                </c:pt>
                <c:pt idx="8">
                  <c:v>15311.271533061763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2-4151-A501-CA793127E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60300312"/>
        <c:axId val="160273200"/>
      </c:barChart>
      <c:catAx>
        <c:axId val="1603003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60273200"/>
        <c:crosses val="autoZero"/>
        <c:auto val="1"/>
        <c:lblAlgn val="ctr"/>
        <c:lblOffset val="100"/>
        <c:noMultiLvlLbl val="0"/>
      </c:catAx>
      <c:valAx>
        <c:axId val="160273200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60300312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29: Desserte des zones à</a:t>
            </a:r>
            <a:r>
              <a:rPr lang="en-US" sz="1000" baseline="0"/>
              <a:t> bâtir par les TP</a:t>
            </a:r>
            <a:r>
              <a:rPr lang="en-US" sz="1000"/>
              <a:t> selon</a:t>
            </a:r>
            <a:r>
              <a:rPr lang="en-US" sz="1000" baseline="0"/>
              <a:t> les types de communes</a:t>
            </a:r>
            <a:r>
              <a:rPr lang="en-US" sz="1000"/>
              <a:t> OFS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Anal_desserte_TP_type_comm_OFS!$O$3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Anal_desserte_TP_type_comm_OFS!$C$4:$C$12</c:f>
              <c:numCache>
                <c:formatCode>#,##0</c:formatCode>
                <c:ptCount val="9"/>
                <c:pt idx="0">
                  <c:v>9785.5364229829993</c:v>
                </c:pt>
                <c:pt idx="1">
                  <c:v>3813.0118526998899</c:v>
                </c:pt>
                <c:pt idx="2">
                  <c:v>1502.7326160759499</c:v>
                </c:pt>
                <c:pt idx="3">
                  <c:v>110.57078856952501</c:v>
                </c:pt>
                <c:pt idx="4">
                  <c:v>142.917033813778</c:v>
                </c:pt>
                <c:pt idx="5">
                  <c:v>0.80355673639981695</c:v>
                </c:pt>
                <c:pt idx="6">
                  <c:v>154.28677403587301</c:v>
                </c:pt>
                <c:pt idx="7">
                  <c:v>91.603313026231788</c:v>
                </c:pt>
                <c:pt idx="8">
                  <c:v>36.6666032224745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A-4B71-9DD8-43A119392F35}"/>
            </c:ext>
          </c:extLst>
        </c:ser>
        <c:ser>
          <c:idx val="1"/>
          <c:order val="1"/>
          <c:tx>
            <c:strRef>
              <c:f>Anal_desserte_TP_type_comm_OFS!$P$3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Anal_desserte_TP_type_comm_OFS!$D$4:$D$12</c:f>
              <c:numCache>
                <c:formatCode>#,##0</c:formatCode>
                <c:ptCount val="9"/>
                <c:pt idx="0">
                  <c:v>12348.6954471673</c:v>
                </c:pt>
                <c:pt idx="1">
                  <c:v>10444.3716133201</c:v>
                </c:pt>
                <c:pt idx="2">
                  <c:v>3109.5693123197002</c:v>
                </c:pt>
                <c:pt idx="3">
                  <c:v>1385.32657531985</c:v>
                </c:pt>
                <c:pt idx="4">
                  <c:v>682.35692070727896</c:v>
                </c:pt>
                <c:pt idx="5">
                  <c:v>4.2627369433002595</c:v>
                </c:pt>
                <c:pt idx="6">
                  <c:v>642.46389447317006</c:v>
                </c:pt>
                <c:pt idx="7">
                  <c:v>408.02852809274901</c:v>
                </c:pt>
                <c:pt idx="8">
                  <c:v>207.796325454037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A-4B71-9DD8-43A119392F35}"/>
            </c:ext>
          </c:extLst>
        </c:ser>
        <c:ser>
          <c:idx val="2"/>
          <c:order val="2"/>
          <c:tx>
            <c:strRef>
              <c:f>Anal_desserte_TP_type_comm_OFS!$Q$3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Anal_desserte_TP_type_comm_OFS!$E$4:$E$12</c:f>
              <c:numCache>
                <c:formatCode>#,##0</c:formatCode>
                <c:ptCount val="9"/>
                <c:pt idx="0">
                  <c:v>11905.7759397795</c:v>
                </c:pt>
                <c:pt idx="1">
                  <c:v>13492.6058404905</c:v>
                </c:pt>
                <c:pt idx="2">
                  <c:v>6997.5464081751597</c:v>
                </c:pt>
                <c:pt idx="3">
                  <c:v>3997.3334360567696</c:v>
                </c:pt>
                <c:pt idx="4">
                  <c:v>5274.82601494137</c:v>
                </c:pt>
                <c:pt idx="5">
                  <c:v>757.66079628617399</c:v>
                </c:pt>
                <c:pt idx="6">
                  <c:v>2279.9195663454802</c:v>
                </c:pt>
                <c:pt idx="7">
                  <c:v>3060.0065514795697</c:v>
                </c:pt>
                <c:pt idx="8">
                  <c:v>1081.4672876029899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A-4B71-9DD8-43A119392F35}"/>
            </c:ext>
          </c:extLst>
        </c:ser>
        <c:ser>
          <c:idx val="3"/>
          <c:order val="3"/>
          <c:tx>
            <c:strRef>
              <c:f>Anal_desserte_TP_type_comm_OFS!$R$3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Anal_desserte_TP_type_comm_OFS!$F$4:$F$12</c:f>
              <c:numCache>
                <c:formatCode>#,##0</c:formatCode>
                <c:ptCount val="9"/>
                <c:pt idx="0">
                  <c:v>7818.81446089576</c:v>
                </c:pt>
                <c:pt idx="1">
                  <c:v>11573.290686104699</c:v>
                </c:pt>
                <c:pt idx="2">
                  <c:v>8881.0259056222494</c:v>
                </c:pt>
                <c:pt idx="3">
                  <c:v>6075.6401101177498</c:v>
                </c:pt>
                <c:pt idx="4">
                  <c:v>13079.1856129877</c:v>
                </c:pt>
                <c:pt idx="5">
                  <c:v>7582.0427381603704</c:v>
                </c:pt>
                <c:pt idx="6">
                  <c:v>5053.1425599399099</c:v>
                </c:pt>
                <c:pt idx="7">
                  <c:v>9031.9925147913091</c:v>
                </c:pt>
                <c:pt idx="8">
                  <c:v>5544.2550533573394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5A-4B71-9DD8-43A119392F35}"/>
            </c:ext>
          </c:extLst>
        </c:ser>
        <c:ser>
          <c:idx val="4"/>
          <c:order val="4"/>
          <c:tx>
            <c:strRef>
              <c:f>Anal_desserte_TP_type_comm_OFS!$S$3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Anal_desserte_TP_type_comm_OFS!$G$4:$G$12</c:f>
              <c:numCache>
                <c:formatCode>#,##0</c:formatCode>
                <c:ptCount val="9"/>
                <c:pt idx="0">
                  <c:v>2578.1887309226699</c:v>
                </c:pt>
                <c:pt idx="1">
                  <c:v>5340.3272062948699</c:v>
                </c:pt>
                <c:pt idx="2">
                  <c:v>5949.8774723479</c:v>
                </c:pt>
                <c:pt idx="3">
                  <c:v>3794.0092530112697</c:v>
                </c:pt>
                <c:pt idx="4">
                  <c:v>11750.5288179371</c:v>
                </c:pt>
                <c:pt idx="5">
                  <c:v>8780.7713147228296</c:v>
                </c:pt>
                <c:pt idx="6">
                  <c:v>5360.2403717462803</c:v>
                </c:pt>
                <c:pt idx="7">
                  <c:v>11685.8236330703</c:v>
                </c:pt>
                <c:pt idx="8">
                  <c:v>8441.086227338501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5A-4B71-9DD8-43A119392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0112"/>
        <c:axId val="340760504"/>
      </c:barChart>
      <c:catAx>
        <c:axId val="3407601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0504"/>
        <c:crosses val="autoZero"/>
        <c:auto val="1"/>
        <c:lblAlgn val="ctr"/>
        <c:lblOffset val="100"/>
        <c:noMultiLvlLbl val="0"/>
      </c:catAx>
      <c:valAx>
        <c:axId val="34076050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0760112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30: </a:t>
            </a:r>
            <a:r>
              <a:rPr lang="en-US" sz="1000" b="1" i="0" u="none" strike="noStrike" baseline="0">
                <a:effectLst/>
              </a:rPr>
              <a:t>Desserte des zones à bâtir par les TP selon les types de communes OFS (en pourcentages)</a:t>
            </a:r>
            <a:endParaRPr lang="en-US" sz="10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Anal_desserte_TP_type_comm_OFS!$O$3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6.6217143218642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9F-4AF9-B442-B22E68580E45}"/>
                </c:ext>
              </c:extLst>
            </c:dLbl>
            <c:dLbl>
              <c:idx val="4"/>
              <c:layout>
                <c:manualLayout>
                  <c:x val="8.82895242915243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9F-4AF9-B442-B22E68580E45}"/>
                </c:ext>
              </c:extLst>
            </c:dLbl>
            <c:dLbl>
              <c:idx val="5"/>
              <c:layout>
                <c:manualLayout>
                  <c:x val="6.621714321864342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9F-4AF9-B442-B22E68580E45}"/>
                </c:ext>
              </c:extLst>
            </c:dLbl>
            <c:dLbl>
              <c:idx val="6"/>
              <c:layout>
                <c:manualLayout>
                  <c:x val="1.32434286437287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9F-4AF9-B442-B22E68580E45}"/>
                </c:ext>
              </c:extLst>
            </c:dLbl>
            <c:dLbl>
              <c:idx val="7"/>
              <c:layout>
                <c:manualLayout>
                  <c:x val="1.32434286437287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9F-4AF9-B442-B22E68580E45}"/>
                </c:ext>
              </c:extLst>
            </c:dLbl>
            <c:dLbl>
              <c:idx val="8"/>
              <c:layout>
                <c:manualLayout>
                  <c:x val="1.3243428643728739E-2"/>
                  <c:y val="7.270634146744236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Anal_desserte_TP_type_comm_OFS!$H$4:$H$12</c:f>
              <c:numCache>
                <c:formatCode>0%</c:formatCode>
                <c:ptCount val="9"/>
                <c:pt idx="0">
                  <c:v>0.22021140041570347</c:v>
                </c:pt>
                <c:pt idx="1">
                  <c:v>8.5371784587809557E-2</c:v>
                </c:pt>
                <c:pt idx="2">
                  <c:v>5.6833959650607425E-2</c:v>
                </c:pt>
                <c:pt idx="3">
                  <c:v>7.1972694830545504E-3</c:v>
                </c:pt>
                <c:pt idx="4">
                  <c:v>4.6206883741270926E-3</c:v>
                </c:pt>
                <c:pt idx="5">
                  <c:v>4.6921538402618563E-5</c:v>
                </c:pt>
                <c:pt idx="6">
                  <c:v>1.1437076795112225E-2</c:v>
                </c:pt>
                <c:pt idx="7">
                  <c:v>3.7731844116345946E-3</c:v>
                </c:pt>
                <c:pt idx="8">
                  <c:v>2.3947458073431582E-3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9F-4AF9-B442-B22E68580E45}"/>
            </c:ext>
          </c:extLst>
        </c:ser>
        <c:ser>
          <c:idx val="1"/>
          <c:order val="1"/>
          <c:tx>
            <c:strRef>
              <c:f>Anal_desserte_TP_type_comm_OFS!$P$3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10361905364405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9F-4AF9-B442-B22E68580E45}"/>
                </c:ext>
              </c:extLst>
            </c:dLbl>
            <c:dLbl>
              <c:idx val="5"/>
              <c:layout>
                <c:manualLayout>
                  <c:x val="6.6217143218642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9F-4AF9-B442-B22E68580E45}"/>
                </c:ext>
              </c:extLst>
            </c:dLbl>
            <c:dLbl>
              <c:idx val="6"/>
              <c:layout>
                <c:manualLayout>
                  <c:x val="3.5315809716609851E-2"/>
                  <c:y val="6.24542717628940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9F-4AF9-B442-B22E68580E45}"/>
                </c:ext>
              </c:extLst>
            </c:dLbl>
            <c:dLbl>
              <c:idx val="7"/>
              <c:layout>
                <c:manualLayout>
                  <c:x val="3.7523047823897891E-2"/>
                  <c:y val="6.245427176289400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9F-4AF9-B442-B22E68580E45}"/>
                </c:ext>
              </c:extLst>
            </c:dLbl>
            <c:dLbl>
              <c:idx val="8"/>
              <c:layout>
                <c:manualLayout>
                  <c:x val="3.7523047823897891E-2"/>
                  <c:y val="6.24542717628940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Anal_desserte_TP_type_comm_OFS!$I$4:$I$12</c:f>
              <c:numCache>
                <c:formatCode>0%</c:formatCode>
                <c:ptCount val="9"/>
                <c:pt idx="0">
                  <c:v>0.27789212570308747</c:v>
                </c:pt>
                <c:pt idx="1">
                  <c:v>0.23384523258065409</c:v>
                </c:pt>
                <c:pt idx="2">
                  <c:v>0.1176051780180519</c:v>
                </c:pt>
                <c:pt idx="3">
                  <c:v>9.0173623735573763E-2</c:v>
                </c:pt>
                <c:pt idx="4">
                  <c:v>2.206146185923237E-2</c:v>
                </c:pt>
                <c:pt idx="5">
                  <c:v>2.4891108010798274E-4</c:v>
                </c:pt>
                <c:pt idx="6">
                  <c:v>4.7625008333300627E-2</c:v>
                </c:pt>
                <c:pt idx="7">
                  <c:v>1.6806890830039018E-2</c:v>
                </c:pt>
                <c:pt idx="8">
                  <c:v>1.3571461096166052E-2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89F-4AF9-B442-B22E68580E45}"/>
            </c:ext>
          </c:extLst>
        </c:ser>
        <c:ser>
          <c:idx val="2"/>
          <c:order val="2"/>
          <c:tx>
            <c:strRef>
              <c:f>Anal_desserte_TP_type_comm_OFS!$Q$3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3.3108571609321638E-2"/>
                  <c:y val="3.12271358814470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89F-4AF9-B442-B22E68580E45}"/>
                </c:ext>
              </c:extLst>
            </c:dLbl>
            <c:dLbl>
              <c:idx val="7"/>
              <c:layout>
                <c:manualLayout>
                  <c:x val="5.2973714574914614E-2"/>
                  <c:y val="9.368140764434084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89F-4AF9-B442-B22E68580E45}"/>
                </c:ext>
              </c:extLst>
            </c:dLbl>
            <c:dLbl>
              <c:idx val="8"/>
              <c:layout>
                <c:manualLayout>
                  <c:x val="4.6352000253050314E-2"/>
                  <c:y val="6.2454271762894003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Anal_desserte_TP_type_comm_OFS!$J$4:$J$12</c:f>
              <c:numCache>
                <c:formatCode>0%</c:formatCode>
                <c:ptCount val="9"/>
                <c:pt idx="0">
                  <c:v>0.26792476972204782</c:v>
                </c:pt>
                <c:pt idx="1">
                  <c:v>0.30209395717638687</c:v>
                </c:pt>
                <c:pt idx="2">
                  <c:v>0.26465005547958359</c:v>
                </c:pt>
                <c:pt idx="3">
                  <c:v>0.26019427305463205</c:v>
                </c:pt>
                <c:pt idx="4">
                  <c:v>0.17054179332144104</c:v>
                </c:pt>
                <c:pt idx="5">
                  <c:v>4.4241568191411118E-2</c:v>
                </c:pt>
                <c:pt idx="6">
                  <c:v>0.16900745595283115</c:v>
                </c:pt>
                <c:pt idx="7">
                  <c:v>0.12604313794017591</c:v>
                </c:pt>
                <c:pt idx="8">
                  <c:v>7.0632101835345809E-2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89F-4AF9-B442-B22E68580E45}"/>
            </c:ext>
          </c:extLst>
        </c:ser>
        <c:ser>
          <c:idx val="3"/>
          <c:order val="3"/>
          <c:tx>
            <c:strRef>
              <c:f>Anal_desserte_TP_type_comm_OFS!$R$3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89F-4AF9-B442-B22E68580E4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89F-4AF9-B442-B22E68580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Anal_desserte_TP_type_comm_OFS!$K$4:$K$12</c:f>
              <c:numCache>
                <c:formatCode>0%</c:formatCode>
                <c:ptCount val="9"/>
                <c:pt idx="0">
                  <c:v>0.17595275390120532</c:v>
                </c:pt>
                <c:pt idx="1">
                  <c:v>0.25912127147641417</c:v>
                </c:pt>
                <c:pt idx="2">
                  <c:v>0.33588401727391787</c:v>
                </c:pt>
                <c:pt idx="3">
                  <c:v>0.39547533051260864</c:v>
                </c:pt>
                <c:pt idx="4">
                  <c:v>0.42286660513630348</c:v>
                </c:pt>
                <c:pt idx="5">
                  <c:v>0.44273303102753758</c:v>
                </c:pt>
                <c:pt idx="6">
                  <c:v>0.37458284986401569</c:v>
                </c:pt>
                <c:pt idx="7">
                  <c:v>0.3720321049201773</c:v>
                </c:pt>
                <c:pt idx="8">
                  <c:v>0.36210285046885732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89F-4AF9-B442-B22E68580E45}"/>
            </c:ext>
          </c:extLst>
        </c:ser>
        <c:ser>
          <c:idx val="4"/>
          <c:order val="4"/>
          <c:tx>
            <c:strRef>
              <c:f>Anal_desserte_TP_type_comm_OFS!$S$3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Anal_desserte_TP_type_comm_OFS!$L$4:$L$12</c:f>
              <c:numCache>
                <c:formatCode>0%</c:formatCode>
                <c:ptCount val="9"/>
                <c:pt idx="0">
                  <c:v>5.8018950257955906E-2</c:v>
                </c:pt>
                <c:pt idx="1">
                  <c:v>0.11956775417873529</c:v>
                </c:pt>
                <c:pt idx="2">
                  <c:v>0.22502678957783923</c:v>
                </c:pt>
                <c:pt idx="3">
                  <c:v>0.24695950321413093</c:v>
                </c:pt>
                <c:pt idx="4">
                  <c:v>0.37990945130889592</c:v>
                </c:pt>
                <c:pt idx="5">
                  <c:v>0.51272956816254078</c:v>
                </c:pt>
                <c:pt idx="6">
                  <c:v>0.39734760905474026</c:v>
                </c:pt>
                <c:pt idx="7">
                  <c:v>0.48134468189797319</c:v>
                </c:pt>
                <c:pt idx="8">
                  <c:v>0.55129884079228764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89F-4AF9-B442-B22E68580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1288"/>
        <c:axId val="340761680"/>
      </c:barChart>
      <c:catAx>
        <c:axId val="340761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1680"/>
        <c:crosses val="autoZero"/>
        <c:auto val="1"/>
        <c:lblAlgn val="ctr"/>
        <c:lblOffset val="100"/>
        <c:noMultiLvlLbl val="0"/>
      </c:catAx>
      <c:valAx>
        <c:axId val="34076168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0761288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Fig: Desserte des zones à</a:t>
            </a:r>
            <a:r>
              <a:rPr lang="en-US" sz="1000" baseline="0"/>
              <a:t> bâtir par les TP</a:t>
            </a:r>
            <a:r>
              <a:rPr lang="en-US" sz="1000"/>
              <a:t> selon</a:t>
            </a:r>
            <a:r>
              <a:rPr lang="en-US" sz="1000" baseline="0"/>
              <a:t> les types de communes</a:t>
            </a:r>
            <a:r>
              <a:rPr lang="en-US" sz="1000"/>
              <a:t> ARE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Anal_desserte_TP_type_comm_ARE!$O$3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Anal_desserte_TP_type_comm_ARE!$C$4:$C$12</c:f>
              <c:numCache>
                <c:formatCode>#,##0</c:formatCode>
                <c:ptCount val="9"/>
                <c:pt idx="0">
                  <c:v>7218.5948620648996</c:v>
                </c:pt>
                <c:pt idx="1">
                  <c:v>3016.8644012842301</c:v>
                </c:pt>
                <c:pt idx="2">
                  <c:v>1333.27269472786</c:v>
                </c:pt>
                <c:pt idx="3">
                  <c:v>2824.2363156699698</c:v>
                </c:pt>
                <c:pt idx="4">
                  <c:v>446.70808810635202</c:v>
                </c:pt>
                <c:pt idx="5">
                  <c:v>274.15473767632199</c:v>
                </c:pt>
                <c:pt idx="6">
                  <c:v>438.25645765129599</c:v>
                </c:pt>
                <c:pt idx="7">
                  <c:v>45.806353814702597</c:v>
                </c:pt>
                <c:pt idx="8">
                  <c:v>40.235050167470597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3-473C-8C71-8F7C57E1FF93}"/>
            </c:ext>
          </c:extLst>
        </c:ser>
        <c:ser>
          <c:idx val="1"/>
          <c:order val="1"/>
          <c:tx>
            <c:strRef>
              <c:f>Anal_desserte_TP_type_comm_ARE!$P$3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Anal_desserte_TP_type_comm_ARE!$D$4:$D$12</c:f>
              <c:numCache>
                <c:formatCode>#,##0</c:formatCode>
                <c:ptCount val="9"/>
                <c:pt idx="0">
                  <c:v>6268.1893494091901</c:v>
                </c:pt>
                <c:pt idx="1">
                  <c:v>5245.5067005957608</c:v>
                </c:pt>
                <c:pt idx="2">
                  <c:v>5701.5670455596901</c:v>
                </c:pt>
                <c:pt idx="3">
                  <c:v>6022.7351243235898</c:v>
                </c:pt>
                <c:pt idx="4">
                  <c:v>3688.4296132342001</c:v>
                </c:pt>
                <c:pt idx="5">
                  <c:v>701.91614231679603</c:v>
                </c:pt>
                <c:pt idx="6">
                  <c:v>1146.1649978161201</c:v>
                </c:pt>
                <c:pt idx="7">
                  <c:v>149.62140976395199</c:v>
                </c:pt>
                <c:pt idx="8">
                  <c:v>308.74097077819101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73-473C-8C71-8F7C57E1FF93}"/>
            </c:ext>
          </c:extLst>
        </c:ser>
        <c:ser>
          <c:idx val="2"/>
          <c:order val="2"/>
          <c:tx>
            <c:strRef>
              <c:f>Anal_desserte_TP_type_comm_ARE!$Q$3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Anal_desserte_TP_type_comm_ARE!$E$4:$E$12</c:f>
              <c:numCache>
                <c:formatCode>#,##0</c:formatCode>
                <c:ptCount val="9"/>
                <c:pt idx="0">
                  <c:v>2347.92930265117</c:v>
                </c:pt>
                <c:pt idx="1">
                  <c:v>6016.7756874301795</c:v>
                </c:pt>
                <c:pt idx="2">
                  <c:v>11857.247958632299</c:v>
                </c:pt>
                <c:pt idx="3">
                  <c:v>8264.26392729295</c:v>
                </c:pt>
                <c:pt idx="4">
                  <c:v>10634.9028604781</c:v>
                </c:pt>
                <c:pt idx="5">
                  <c:v>1340.8408873922599</c:v>
                </c:pt>
                <c:pt idx="6">
                  <c:v>5625.3488010660203</c:v>
                </c:pt>
                <c:pt idx="7">
                  <c:v>1536.78313770879</c:v>
                </c:pt>
                <c:pt idx="8">
                  <c:v>1223.0492785057302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73-473C-8C71-8F7C57E1FF93}"/>
            </c:ext>
          </c:extLst>
        </c:ser>
        <c:ser>
          <c:idx val="3"/>
          <c:order val="3"/>
          <c:tx>
            <c:strRef>
              <c:f>Anal_desserte_TP_type_comm_ARE!$R$3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Anal_desserte_TP_type_comm_ARE!$F$4:$F$12</c:f>
              <c:numCache>
                <c:formatCode>#,##0</c:formatCode>
                <c:ptCount val="9"/>
                <c:pt idx="0">
                  <c:v>805.81735490824201</c:v>
                </c:pt>
                <c:pt idx="1">
                  <c:v>3207.3903457845799</c:v>
                </c:pt>
                <c:pt idx="2">
                  <c:v>14102.5905022676</c:v>
                </c:pt>
                <c:pt idx="3">
                  <c:v>6517.4672172215796</c:v>
                </c:pt>
                <c:pt idx="4">
                  <c:v>16047.330644001901</c:v>
                </c:pt>
                <c:pt idx="5">
                  <c:v>2415.4751724934599</c:v>
                </c:pt>
                <c:pt idx="6">
                  <c:v>18589.4512515889</c:v>
                </c:pt>
                <c:pt idx="7">
                  <c:v>8844.7854110094613</c:v>
                </c:pt>
                <c:pt idx="8">
                  <c:v>4109.0817427009297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73-473C-8C71-8F7C57E1FF93}"/>
            </c:ext>
          </c:extLst>
        </c:ser>
        <c:ser>
          <c:idx val="4"/>
          <c:order val="4"/>
          <c:tx>
            <c:strRef>
              <c:f>Anal_desserte_TP_type_comm_ARE!$S$3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Anal_desserte_TP_type_comm_ARE!$G$4:$G$12</c:f>
              <c:numCache>
                <c:formatCode>#,##0</c:formatCode>
                <c:ptCount val="9"/>
                <c:pt idx="0">
                  <c:v>358.99335529984398</c:v>
                </c:pt>
                <c:pt idx="1">
                  <c:v>925.55785400730292</c:v>
                </c:pt>
                <c:pt idx="2">
                  <c:v>7746.4913607352701</c:v>
                </c:pt>
                <c:pt idx="3">
                  <c:v>3254.4944527989101</c:v>
                </c:pt>
                <c:pt idx="4">
                  <c:v>11121.2024415878</c:v>
                </c:pt>
                <c:pt idx="5">
                  <c:v>2329.1086418067398</c:v>
                </c:pt>
                <c:pt idx="6">
                  <c:v>19998.423015965898</c:v>
                </c:pt>
                <c:pt idx="7">
                  <c:v>12262.336113479199</c:v>
                </c:pt>
                <c:pt idx="8">
                  <c:v>5684.2457917107904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73-473C-8C71-8F7C57E1F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2464"/>
        <c:axId val="340762856"/>
      </c:barChart>
      <c:catAx>
        <c:axId val="3407624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2856"/>
        <c:crosses val="autoZero"/>
        <c:auto val="1"/>
        <c:lblAlgn val="ctr"/>
        <c:lblOffset val="100"/>
        <c:noMultiLvlLbl val="0"/>
      </c:catAx>
      <c:valAx>
        <c:axId val="34076285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0762464"/>
        <c:crosses val="autoZero"/>
        <c:crossBetween val="between"/>
        <c:majorUnit val="100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Fig: </a:t>
            </a:r>
            <a:r>
              <a:rPr lang="en-US" sz="1000" b="1" i="0" u="none" strike="noStrike" baseline="0">
                <a:effectLst/>
              </a:rPr>
              <a:t>Desserte des zones à bâtir par les TP selon les types de communes ARE (en pourcentages)</a:t>
            </a:r>
            <a:endParaRPr lang="en-US" sz="1000"/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Anal_desserte_TP_type_comm_ARE!$O$3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6.6217143218642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EE-4A3E-8401-93A58FCC226B}"/>
                </c:ext>
              </c:extLst>
            </c:dLbl>
            <c:dLbl>
              <c:idx val="4"/>
              <c:layout>
                <c:manualLayout>
                  <c:x val="8.82895242915243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E-4A3E-8401-93A58FCC226B}"/>
                </c:ext>
              </c:extLst>
            </c:dLbl>
            <c:dLbl>
              <c:idx val="5"/>
              <c:layout>
                <c:manualLayout>
                  <c:x val="6.6217143218643424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EE-4A3E-8401-93A58FCC226B}"/>
                </c:ext>
              </c:extLst>
            </c:dLbl>
            <c:dLbl>
              <c:idx val="6"/>
              <c:layout>
                <c:manualLayout>
                  <c:x val="1.324342864372877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E-4A3E-8401-93A58FCC226B}"/>
                </c:ext>
              </c:extLst>
            </c:dLbl>
            <c:dLbl>
              <c:idx val="7"/>
              <c:layout>
                <c:manualLayout>
                  <c:x val="1.3243428643728739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EE-4A3E-8401-93A58FCC226B}"/>
                </c:ext>
              </c:extLst>
            </c:dLbl>
            <c:dLbl>
              <c:idx val="8"/>
              <c:layout>
                <c:manualLayout>
                  <c:x val="1.3243428643728739E-2"/>
                  <c:y val="7.2706341467442367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E-4A3E-8401-93A58FCC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Anal_desserte_TP_type_comm_ARE!$H$4:$H$12</c:f>
              <c:numCache>
                <c:formatCode>0%</c:formatCode>
                <c:ptCount val="9"/>
                <c:pt idx="0">
                  <c:v>0.42463511135988774</c:v>
                </c:pt>
                <c:pt idx="1">
                  <c:v>0.16385231572343525</c:v>
                </c:pt>
                <c:pt idx="2">
                  <c:v>3.2725439869894062E-2</c:v>
                </c:pt>
                <c:pt idx="3">
                  <c:v>0.10505582024900731</c:v>
                </c:pt>
                <c:pt idx="4">
                  <c:v>1.0651484999513256E-2</c:v>
                </c:pt>
                <c:pt idx="5">
                  <c:v>3.8823891412940785E-2</c:v>
                </c:pt>
                <c:pt idx="6">
                  <c:v>9.5694104403292145E-3</c:v>
                </c:pt>
                <c:pt idx="7">
                  <c:v>2.0055907484846747E-3</c:v>
                </c:pt>
                <c:pt idx="8">
                  <c:v>3.5401496773237091E-3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EE-4A3E-8401-93A58FCC226B}"/>
            </c:ext>
          </c:extLst>
        </c:ser>
        <c:ser>
          <c:idx val="1"/>
          <c:order val="1"/>
          <c:tx>
            <c:strRef>
              <c:f>Anal_desserte_TP_type_comm_ARE!$P$3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1.10361905364405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EE-4A3E-8401-93A58FCC226B}"/>
                </c:ext>
              </c:extLst>
            </c:dLbl>
            <c:dLbl>
              <c:idx val="5"/>
              <c:layout>
                <c:manualLayout>
                  <c:x val="6.62171432186429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EE-4A3E-8401-93A58FCC226B}"/>
                </c:ext>
              </c:extLst>
            </c:dLbl>
            <c:dLbl>
              <c:idx val="6"/>
              <c:layout>
                <c:manualLayout>
                  <c:x val="3.5315809716609851E-2"/>
                  <c:y val="6.24542717628940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EE-4A3E-8401-93A58FCC226B}"/>
                </c:ext>
              </c:extLst>
            </c:dLbl>
            <c:dLbl>
              <c:idx val="7"/>
              <c:layout>
                <c:manualLayout>
                  <c:x val="3.7523047823897891E-2"/>
                  <c:y val="6.245427176289400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EE-4A3E-8401-93A58FCC226B}"/>
                </c:ext>
              </c:extLst>
            </c:dLbl>
            <c:dLbl>
              <c:idx val="8"/>
              <c:layout>
                <c:manualLayout>
                  <c:x val="3.7523047823897891E-2"/>
                  <c:y val="6.24542717628940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EE-4A3E-8401-93A58FCC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Anal_desserte_TP_type_comm_ARE!$I$4:$I$12</c:f>
              <c:numCache>
                <c:formatCode>0%</c:formatCode>
                <c:ptCount val="9"/>
                <c:pt idx="0">
                  <c:v>0.36872734005324809</c:v>
                </c:pt>
                <c:pt idx="1">
                  <c:v>0.28489461431197954</c:v>
                </c:pt>
                <c:pt idx="2">
                  <c:v>0.13994608173665335</c:v>
                </c:pt>
                <c:pt idx="3">
                  <c:v>0.22403344051548535</c:v>
                </c:pt>
                <c:pt idx="4">
                  <c:v>8.7948380034191531E-2</c:v>
                </c:pt>
                <c:pt idx="5">
                  <c:v>9.9400493025480138E-2</c:v>
                </c:pt>
                <c:pt idx="6">
                  <c:v>2.5026723748058061E-2</c:v>
                </c:pt>
                <c:pt idx="7">
                  <c:v>6.551041290291465E-3</c:v>
                </c:pt>
                <c:pt idx="8">
                  <c:v>2.7165102156643667E-2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EE-4A3E-8401-93A58FCC226B}"/>
            </c:ext>
          </c:extLst>
        </c:ser>
        <c:ser>
          <c:idx val="2"/>
          <c:order val="2"/>
          <c:tx>
            <c:strRef>
              <c:f>Anal_desserte_TP_type_comm_ARE!$Q$3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3.3108571609321638E-2"/>
                  <c:y val="3.12271358814470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EE-4A3E-8401-93A58FCC226B}"/>
                </c:ext>
              </c:extLst>
            </c:dLbl>
            <c:dLbl>
              <c:idx val="7"/>
              <c:layout>
                <c:manualLayout>
                  <c:x val="5.2973714574914614E-2"/>
                  <c:y val="9.368140764434084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DEE-4A3E-8401-93A58FCC226B}"/>
                </c:ext>
              </c:extLst>
            </c:dLbl>
            <c:dLbl>
              <c:idx val="8"/>
              <c:layout>
                <c:manualLayout>
                  <c:x val="4.6352000253050314E-2"/>
                  <c:y val="6.2454271762894003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DEE-4A3E-8401-93A58FCC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Anal_desserte_TP_type_comm_ARE!$J$4:$J$12</c:f>
              <c:numCache>
                <c:formatCode>0%</c:formatCode>
                <c:ptCount val="9"/>
                <c:pt idx="0">
                  <c:v>0.13811735385454568</c:v>
                </c:pt>
                <c:pt idx="1">
                  <c:v>0.32678387174253948</c:v>
                </c:pt>
                <c:pt idx="2">
                  <c:v>0.29103847744504258</c:v>
                </c:pt>
                <c:pt idx="3">
                  <c:v>0.30741373192423005</c:v>
                </c:pt>
                <c:pt idx="4">
                  <c:v>0.25358284594724878</c:v>
                </c:pt>
                <c:pt idx="5">
                  <c:v>0.18988058151162951</c:v>
                </c:pt>
                <c:pt idx="6">
                  <c:v>0.12283052675574287</c:v>
                </c:pt>
                <c:pt idx="7">
                  <c:v>6.7286692494321815E-2</c:v>
                </c:pt>
                <c:pt idx="8">
                  <c:v>0.10761208177027731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DEE-4A3E-8401-93A58FCC226B}"/>
            </c:ext>
          </c:extLst>
        </c:ser>
        <c:ser>
          <c:idx val="3"/>
          <c:order val="3"/>
          <c:tx>
            <c:strRef>
              <c:f>Anal_desserte_TP_type_comm_ARE!$R$3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DEE-4A3E-8401-93A58FCC22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DEE-4A3E-8401-93A58FCC22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Anal_desserte_TP_type_comm_ARE!$K$4:$K$12</c:f>
              <c:numCache>
                <c:formatCode>0%</c:formatCode>
                <c:ptCount val="9"/>
                <c:pt idx="0">
                  <c:v>4.7402347517160763E-2</c:v>
                </c:pt>
                <c:pt idx="1">
                  <c:v>0.17420018458969522</c:v>
                </c:pt>
                <c:pt idx="2">
                  <c:v>0.34615085069742535</c:v>
                </c:pt>
                <c:pt idx="3">
                  <c:v>0.24243646349714293</c:v>
                </c:pt>
                <c:pt idx="4">
                  <c:v>0.38263892279497125</c:v>
                </c:pt>
                <c:pt idx="5">
                  <c:v>0.34206283138633453</c:v>
                </c:pt>
                <c:pt idx="6">
                  <c:v>0.40590409058726568</c:v>
                </c:pt>
                <c:pt idx="7">
                  <c:v>0.38726111806260055</c:v>
                </c:pt>
                <c:pt idx="8">
                  <c:v>0.36154458227270386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3DEE-4A3E-8401-93A58FCC226B}"/>
            </c:ext>
          </c:extLst>
        </c:ser>
        <c:ser>
          <c:idx val="4"/>
          <c:order val="4"/>
          <c:tx>
            <c:strRef>
              <c:f>Anal_desserte_TP_type_comm_ARE!$S$3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Anal_desserte_TP_type_comm_ARE!$L$4:$L$12</c:f>
              <c:numCache>
                <c:formatCode>0%</c:formatCode>
                <c:ptCount val="9"/>
                <c:pt idx="0">
                  <c:v>2.111784721515771E-2</c:v>
                </c:pt>
                <c:pt idx="1">
                  <c:v>5.0269013632350472E-2</c:v>
                </c:pt>
                <c:pt idx="2">
                  <c:v>0.19013915025098474</c:v>
                </c:pt>
                <c:pt idx="3">
                  <c:v>0.12106054381413432</c:v>
                </c:pt>
                <c:pt idx="4">
                  <c:v>0.26517836622407515</c:v>
                </c:pt>
                <c:pt idx="5">
                  <c:v>0.32983220266361507</c:v>
                </c:pt>
                <c:pt idx="6">
                  <c:v>0.43666924846860428</c:v>
                </c:pt>
                <c:pt idx="7">
                  <c:v>0.5368955574043015</c:v>
                </c:pt>
                <c:pt idx="8">
                  <c:v>0.5001380841230515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DEE-4A3E-8401-93A58FCC2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4032"/>
        <c:axId val="340764424"/>
      </c:barChart>
      <c:catAx>
        <c:axId val="3407640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4424"/>
        <c:crosses val="autoZero"/>
        <c:auto val="1"/>
        <c:lblAlgn val="ctr"/>
        <c:lblOffset val="100"/>
        <c:noMultiLvlLbl val="0"/>
      </c:catAx>
      <c:valAx>
        <c:axId val="34076442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0764032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31: Desserte des zones à bâtir par les TP selon</a:t>
            </a:r>
            <a:r>
              <a:rPr lang="en-US" sz="1000" baseline="0"/>
              <a:t> les cantons</a:t>
            </a:r>
            <a:r>
              <a:rPr lang="en-US" sz="1000"/>
              <a:t> (en hectares)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Anal_desserte_TP_cantons!$O$3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Anal_desserte_TP_cantons!$C$4:$C$29</c:f>
              <c:numCache>
                <c:formatCode>#,##0</c:formatCode>
                <c:ptCount val="26"/>
                <c:pt idx="0">
                  <c:v>4098.3432835910389</c:v>
                </c:pt>
                <c:pt idx="1">
                  <c:v>1969.1472273090742</c:v>
                </c:pt>
                <c:pt idx="2">
                  <c:v>644.21784939362897</c:v>
                </c:pt>
                <c:pt idx="3">
                  <c:v>21.445967349572101</c:v>
                </c:pt>
                <c:pt idx="4">
                  <c:v>129.80228753481617</c:v>
                </c:pt>
                <c:pt idx="6">
                  <c:v>15.892605142726698</c:v>
                </c:pt>
                <c:pt idx="7">
                  <c:v>19.805773110594536</c:v>
                </c:pt>
                <c:pt idx="8">
                  <c:v>234.57920025912244</c:v>
                </c:pt>
                <c:pt idx="9">
                  <c:v>339.86953558377422</c:v>
                </c:pt>
                <c:pt idx="10">
                  <c:v>253.91850566667679</c:v>
                </c:pt>
                <c:pt idx="11">
                  <c:v>999.71596822751508</c:v>
                </c:pt>
                <c:pt idx="12">
                  <c:v>499.08648149578516</c:v>
                </c:pt>
                <c:pt idx="13">
                  <c:v>184.19651294065787</c:v>
                </c:pt>
                <c:pt idx="14">
                  <c:v>65.938260943787768</c:v>
                </c:pt>
                <c:pt idx="15">
                  <c:v>22.508062106927522</c:v>
                </c:pt>
                <c:pt idx="16">
                  <c:v>714.66127524046954</c:v>
                </c:pt>
                <c:pt idx="17">
                  <c:v>115.99089445315383</c:v>
                </c:pt>
                <c:pt idx="18">
                  <c:v>625.13426179512658</c:v>
                </c:pt>
                <c:pt idx="19">
                  <c:v>239.93221445052532</c:v>
                </c:pt>
                <c:pt idx="20">
                  <c:v>220.18192426043865</c:v>
                </c:pt>
                <c:pt idx="21">
                  <c:v>1282.7026164833539</c:v>
                </c:pt>
                <c:pt idx="22">
                  <c:v>153.19310028414392</c:v>
                </c:pt>
                <c:pt idx="23">
                  <c:v>258.61211124772456</c:v>
                </c:pt>
                <c:pt idx="24">
                  <c:v>2446.5732173476108</c:v>
                </c:pt>
                <c:pt idx="25">
                  <c:v>82.679824944884615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F-4360-82D8-0FEC30C9F838}"/>
            </c:ext>
          </c:extLst>
        </c:ser>
        <c:ser>
          <c:idx val="1"/>
          <c:order val="1"/>
          <c:tx>
            <c:strRef>
              <c:f>Anal_desserte_TP_cantons!$P$3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Anal_desserte_TP_cantons!$D$4:$D$29</c:f>
              <c:numCache>
                <c:formatCode>#,##0</c:formatCode>
                <c:ptCount val="26"/>
                <c:pt idx="0">
                  <c:v>5769.7682410279267</c:v>
                </c:pt>
                <c:pt idx="1">
                  <c:v>3732.0918352941926</c:v>
                </c:pt>
                <c:pt idx="2">
                  <c:v>1362.4537862057382</c:v>
                </c:pt>
                <c:pt idx="3">
                  <c:v>116.02196842353483</c:v>
                </c:pt>
                <c:pt idx="4">
                  <c:v>274.11167900801672</c:v>
                </c:pt>
                <c:pt idx="5">
                  <c:v>57.938619584662995</c:v>
                </c:pt>
                <c:pt idx="6">
                  <c:v>38.37277975202025</c:v>
                </c:pt>
                <c:pt idx="7">
                  <c:v>14.262596290322241</c:v>
                </c:pt>
                <c:pt idx="8">
                  <c:v>612.9678031152489</c:v>
                </c:pt>
                <c:pt idx="9">
                  <c:v>709.79719969413713</c:v>
                </c:pt>
                <c:pt idx="10">
                  <c:v>437.35034879539819</c:v>
                </c:pt>
                <c:pt idx="11">
                  <c:v>755.88987157142765</c:v>
                </c:pt>
                <c:pt idx="12">
                  <c:v>1491.4538722201009</c:v>
                </c:pt>
                <c:pt idx="13">
                  <c:v>445.93025801788059</c:v>
                </c:pt>
                <c:pt idx="14">
                  <c:v>164.1869587404438</c:v>
                </c:pt>
                <c:pt idx="15">
                  <c:v>33.243732287763471</c:v>
                </c:pt>
                <c:pt idx="16">
                  <c:v>1494.8506137515421</c:v>
                </c:pt>
                <c:pt idx="17">
                  <c:v>720.77605463855366</c:v>
                </c:pt>
                <c:pt idx="18">
                  <c:v>2665.1935708478727</c:v>
                </c:pt>
                <c:pt idx="19">
                  <c:v>464.26868627065545</c:v>
                </c:pt>
                <c:pt idx="20">
                  <c:v>1222.6644230954405</c:v>
                </c:pt>
                <c:pt idx="21">
                  <c:v>2970.1452918904788</c:v>
                </c:pt>
                <c:pt idx="22">
                  <c:v>497.83167756829516</c:v>
                </c:pt>
                <c:pt idx="23">
                  <c:v>1152.490544783366</c:v>
                </c:pt>
                <c:pt idx="24">
                  <c:v>1852.3640408523602</c:v>
                </c:pt>
                <c:pt idx="25">
                  <c:v>176.44490007010305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0F-4360-82D8-0FEC30C9F838}"/>
            </c:ext>
          </c:extLst>
        </c:ser>
        <c:ser>
          <c:idx val="2"/>
          <c:order val="2"/>
          <c:tx>
            <c:strRef>
              <c:f>Anal_desserte_TP_cantons!$Q$3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Anal_desserte_TP_cantons!$E$4:$E$29</c:f>
              <c:numCache>
                <c:formatCode>#,##0</c:formatCode>
                <c:ptCount val="26"/>
                <c:pt idx="0">
                  <c:v>8507.3364528199618</c:v>
                </c:pt>
                <c:pt idx="1">
                  <c:v>5044.4713624055794</c:v>
                </c:pt>
                <c:pt idx="2">
                  <c:v>2313.0815042008421</c:v>
                </c:pt>
                <c:pt idx="3">
                  <c:v>290.5081044077964</c:v>
                </c:pt>
                <c:pt idx="4">
                  <c:v>1082.2480405448659</c:v>
                </c:pt>
                <c:pt idx="5">
                  <c:v>201.34461739349223</c:v>
                </c:pt>
                <c:pt idx="6">
                  <c:v>215.20598419230117</c:v>
                </c:pt>
                <c:pt idx="7">
                  <c:v>176.82997860730299</c:v>
                </c:pt>
                <c:pt idx="8">
                  <c:v>837.26362763873465</c:v>
                </c:pt>
                <c:pt idx="9">
                  <c:v>1028.3563812976558</c:v>
                </c:pt>
                <c:pt idx="10">
                  <c:v>2338.089591175959</c:v>
                </c:pt>
                <c:pt idx="11">
                  <c:v>273.36102936970298</c:v>
                </c:pt>
                <c:pt idx="12">
                  <c:v>1898.5424028056048</c:v>
                </c:pt>
                <c:pt idx="13">
                  <c:v>676.19490938838931</c:v>
                </c:pt>
                <c:pt idx="14">
                  <c:v>393.9161922208915</c:v>
                </c:pt>
                <c:pt idx="15">
                  <c:v>78.83341700665575</c:v>
                </c:pt>
                <c:pt idx="16">
                  <c:v>3099.2114854181827</c:v>
                </c:pt>
                <c:pt idx="17">
                  <c:v>1528.330604436683</c:v>
                </c:pt>
                <c:pt idx="18">
                  <c:v>5728.4319972397034</c:v>
                </c:pt>
                <c:pt idx="19">
                  <c:v>2199.4380436320694</c:v>
                </c:pt>
                <c:pt idx="20">
                  <c:v>2060.3068266573255</c:v>
                </c:pt>
                <c:pt idx="21">
                  <c:v>3924.1097830859953</c:v>
                </c:pt>
                <c:pt idx="22">
                  <c:v>1427.624044925175</c:v>
                </c:pt>
                <c:pt idx="23">
                  <c:v>1167.8872212831061</c:v>
                </c:pt>
                <c:pt idx="24">
                  <c:v>1747.9496931210097</c:v>
                </c:pt>
                <c:pt idx="25">
                  <c:v>608.26854588262734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0F-4360-82D8-0FEC30C9F838}"/>
            </c:ext>
          </c:extLst>
        </c:ser>
        <c:ser>
          <c:idx val="3"/>
          <c:order val="3"/>
          <c:tx>
            <c:strRef>
              <c:f>Anal_desserte_TP_cantons!$R$3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Anal_desserte_TP_cantons!$F$4:$F$29</c:f>
              <c:numCache>
                <c:formatCode>#,##0</c:formatCode>
                <c:ptCount val="26"/>
                <c:pt idx="0">
                  <c:v>8663.7940909442059</c:v>
                </c:pt>
                <c:pt idx="1">
                  <c:v>8066.7460506024254</c:v>
                </c:pt>
                <c:pt idx="2">
                  <c:v>3165.2245084482242</c:v>
                </c:pt>
                <c:pt idx="3">
                  <c:v>398.66922492544506</c:v>
                </c:pt>
                <c:pt idx="4">
                  <c:v>1369.9177836640608</c:v>
                </c:pt>
                <c:pt idx="5">
                  <c:v>264.89868133196978</c:v>
                </c:pt>
                <c:pt idx="6">
                  <c:v>465.88098963686519</c:v>
                </c:pt>
                <c:pt idx="7">
                  <c:v>766.13449033093775</c:v>
                </c:pt>
                <c:pt idx="8">
                  <c:v>459.2324512985723</c:v>
                </c:pt>
                <c:pt idx="9">
                  <c:v>2972.262373113389</c:v>
                </c:pt>
                <c:pt idx="10">
                  <c:v>3421.9029212274613</c:v>
                </c:pt>
                <c:pt idx="11">
                  <c:v>64.739879869842497</c:v>
                </c:pt>
                <c:pt idx="12">
                  <c:v>2275.238656516387</c:v>
                </c:pt>
                <c:pt idx="13">
                  <c:v>1020.1383105184667</c:v>
                </c:pt>
                <c:pt idx="14">
                  <c:v>595.05916137446377</c:v>
                </c:pt>
                <c:pt idx="15">
                  <c:v>142.8195482329204</c:v>
                </c:pt>
                <c:pt idx="16">
                  <c:v>5340.5411433916715</c:v>
                </c:pt>
                <c:pt idx="17">
                  <c:v>2521.520054350287</c:v>
                </c:pt>
                <c:pt idx="18">
                  <c:v>7576.855060424954</c:v>
                </c:pt>
                <c:pt idx="19">
                  <c:v>3889.8208318968509</c:v>
                </c:pt>
                <c:pt idx="20">
                  <c:v>4365.7256676226698</c:v>
                </c:pt>
                <c:pt idx="21">
                  <c:v>6706.2271393461451</c:v>
                </c:pt>
                <c:pt idx="22">
                  <c:v>5346.4512018683954</c:v>
                </c:pt>
                <c:pt idx="23">
                  <c:v>1666.2823887910411</c:v>
                </c:pt>
                <c:pt idx="24">
                  <c:v>1341.5650932585484</c:v>
                </c:pt>
                <c:pt idx="25">
                  <c:v>1771.7419389908027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0F-4360-82D8-0FEC30C9F838}"/>
            </c:ext>
          </c:extLst>
        </c:ser>
        <c:ser>
          <c:idx val="4"/>
          <c:order val="4"/>
          <c:tx>
            <c:strRef>
              <c:f>Anal_desserte_TP_cantons!$S$3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Anal_desserte_TP_cantons!$G$4:$G$29</c:f>
              <c:numCache>
                <c:formatCode>#,##0</c:formatCode>
                <c:ptCount val="26"/>
                <c:pt idx="0">
                  <c:v>3380.3410376036259</c:v>
                </c:pt>
                <c:pt idx="1">
                  <c:v>7428.4116608140657</c:v>
                </c:pt>
                <c:pt idx="2">
                  <c:v>2624.5736034517772</c:v>
                </c:pt>
                <c:pt idx="3">
                  <c:v>216.76446055268903</c:v>
                </c:pt>
                <c:pt idx="4">
                  <c:v>973.75947507091917</c:v>
                </c:pt>
                <c:pt idx="5">
                  <c:v>481.43221825774913</c:v>
                </c:pt>
                <c:pt idx="6">
                  <c:v>250.0194309215199</c:v>
                </c:pt>
                <c:pt idx="7">
                  <c:v>437.73368298405057</c:v>
                </c:pt>
                <c:pt idx="8">
                  <c:v>137.63435493689099</c:v>
                </c:pt>
                <c:pt idx="9">
                  <c:v>5488.1567442469195</c:v>
                </c:pt>
                <c:pt idx="10">
                  <c:v>2114.0529575663386</c:v>
                </c:pt>
                <c:pt idx="11">
                  <c:v>0.359379893423729</c:v>
                </c:pt>
                <c:pt idx="12">
                  <c:v>929.08839020680625</c:v>
                </c:pt>
                <c:pt idx="13">
                  <c:v>645.0800158015503</c:v>
                </c:pt>
                <c:pt idx="14">
                  <c:v>328.05341316945891</c:v>
                </c:pt>
                <c:pt idx="15">
                  <c:v>127.78256857383073</c:v>
                </c:pt>
                <c:pt idx="16">
                  <c:v>3077.7618087301512</c:v>
                </c:pt>
                <c:pt idx="17">
                  <c:v>2579.5184909511518</c:v>
                </c:pt>
                <c:pt idx="18">
                  <c:v>3993.9648240755896</c:v>
                </c:pt>
                <c:pt idx="19">
                  <c:v>3975.1088866183254</c:v>
                </c:pt>
                <c:pt idx="20">
                  <c:v>3276.4415496645652</c:v>
                </c:pt>
                <c:pt idx="21">
                  <c:v>8340.497219748624</c:v>
                </c:pt>
                <c:pt idx="22">
                  <c:v>9758.8825975450036</c:v>
                </c:pt>
                <c:pt idx="23">
                  <c:v>1266.165324266447</c:v>
                </c:pt>
                <c:pt idx="24">
                  <c:v>384.82681347321903</c:v>
                </c:pt>
                <c:pt idx="25">
                  <c:v>1464.4421182671306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0F-4360-82D8-0FEC30C9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765208"/>
        <c:axId val="340765600"/>
      </c:barChart>
      <c:catAx>
        <c:axId val="3407652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0765600"/>
        <c:crosses val="autoZero"/>
        <c:auto val="1"/>
        <c:lblAlgn val="ctr"/>
        <c:lblOffset val="100"/>
        <c:noMultiLvlLbl val="0"/>
      </c:catAx>
      <c:valAx>
        <c:axId val="340765600"/>
        <c:scaling>
          <c:orientation val="minMax"/>
          <c:max val="30000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407652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80314954" l="0.70866141732284094" r="0.70866141732284094" t="0.78740157480314954" header="0.31496062992126495" footer="0.31496062992126495"/>
    <c:pageSetup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32: Desserte des zones à bâtir par les TP selon les cantons (en pourcentages)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Anal_desserte_TP_cantons!$O$3</c:f>
              <c:strCache>
                <c:ptCount val="1"/>
                <c:pt idx="0">
                  <c:v>Très bonne desserte (A)</c:v>
                </c:pt>
              </c:strCache>
            </c:strRef>
          </c:tx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D2-4880-A7E0-3F59D332268C}"/>
                </c:ext>
              </c:extLst>
            </c:dLbl>
            <c:dLbl>
              <c:idx val="3"/>
              <c:layout>
                <c:manualLayout>
                  <c:x val="8.819444444444503E-3"/>
                  <c:y val="-2.0862960900884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D2-4880-A7E0-3F59D332268C}"/>
                </c:ext>
              </c:extLst>
            </c:dLbl>
            <c:dLbl>
              <c:idx val="5"/>
              <c:layout>
                <c:manualLayout>
                  <c:x val="1.7638888888888891E-2"/>
                  <c:y val="1.7921146953405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D2-4880-A7E0-3F59D332268C}"/>
                </c:ext>
              </c:extLst>
            </c:dLbl>
            <c:dLbl>
              <c:idx val="6"/>
              <c:layout>
                <c:manualLayout>
                  <c:x val="4.4097222222222541E-3"/>
                  <c:y val="1.7921146953405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D2-4880-A7E0-3F59D332268C}"/>
                </c:ext>
              </c:extLst>
            </c:dLbl>
            <c:dLbl>
              <c:idx val="7"/>
              <c:layout>
                <c:manualLayout>
                  <c:x val="1.5434027777777781E-2"/>
                  <c:y val="3.58422939068103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D2-4880-A7E0-3F59D332268C}"/>
                </c:ext>
              </c:extLst>
            </c:dLbl>
            <c:dLbl>
              <c:idx val="9"/>
              <c:layout>
                <c:manualLayout>
                  <c:x val="6.6145833333333334E-3"/>
                  <c:y val="3.584229391098282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D2-4880-A7E0-3F59D332268C}"/>
                </c:ext>
              </c:extLst>
            </c:dLbl>
            <c:dLbl>
              <c:idx val="10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1D2-4880-A7E0-3F59D332268C}"/>
                </c:ext>
              </c:extLst>
            </c:dLbl>
            <c:dLbl>
              <c:idx val="14"/>
              <c:layout>
                <c:manualLayout>
                  <c:x val="2.2048611111111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1D2-4880-A7E0-3F59D332268C}"/>
                </c:ext>
              </c:extLst>
            </c:dLbl>
            <c:dLbl>
              <c:idx val="17"/>
              <c:layout>
                <c:manualLayout>
                  <c:x val="8.819444444444503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1D2-4880-A7E0-3F59D332268C}"/>
                </c:ext>
              </c:extLst>
            </c:dLbl>
            <c:dLbl>
              <c:idx val="18"/>
              <c:layout>
                <c:manualLayout>
                  <c:x val="2.2048611111111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1D2-4880-A7E0-3F59D332268C}"/>
                </c:ext>
              </c:extLst>
            </c:dLbl>
            <c:dLbl>
              <c:idx val="19"/>
              <c:layout>
                <c:manualLayout>
                  <c:x val="6.6145833333333334E-3"/>
                  <c:y val="-8.3451843603538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1D2-4880-A7E0-3F59D332268C}"/>
                </c:ext>
              </c:extLst>
            </c:dLbl>
            <c:dLbl>
              <c:idx val="20"/>
              <c:layout>
                <c:manualLayout>
                  <c:x val="6.614583333333333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1D2-4880-A7E0-3F59D332268C}"/>
                </c:ext>
              </c:extLst>
            </c:dLbl>
            <c:dLbl>
              <c:idx val="22"/>
              <c:layout>
                <c:manualLayout>
                  <c:x val="1.1024305555555561E-2"/>
                  <c:y val="8.345184360353884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1D2-4880-A7E0-3F59D332268C}"/>
                </c:ext>
              </c:extLst>
            </c:dLbl>
            <c:dLbl>
              <c:idx val="25"/>
              <c:layout>
                <c:manualLayout>
                  <c:x val="1.32291666666667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1D2-4880-A7E0-3F59D332268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Anal_desserte_TP_cantons!$H$4:$H$29</c:f>
              <c:numCache>
                <c:formatCode>0%</c:formatCode>
                <c:ptCount val="26"/>
                <c:pt idx="0">
                  <c:v>0.1347271351258085</c:v>
                </c:pt>
                <c:pt idx="1">
                  <c:v>7.5041237853547688E-2</c:v>
                </c:pt>
                <c:pt idx="2">
                  <c:v>6.3723684004795486E-2</c:v>
                </c:pt>
                <c:pt idx="3">
                  <c:v>2.0553735337310964E-2</c:v>
                </c:pt>
                <c:pt idx="4">
                  <c:v>3.3892359058816442E-2</c:v>
                </c:pt>
                <c:pt idx="5">
                  <c:v>0</c:v>
                </c:pt>
                <c:pt idx="6">
                  <c:v>1.6128536771329065E-2</c:v>
                </c:pt>
                <c:pt idx="7">
                  <c:v>1.3999322723632532E-2</c:v>
                </c:pt>
                <c:pt idx="8">
                  <c:v>0.10280997499015326</c:v>
                </c:pt>
                <c:pt idx="9">
                  <c:v>3.2250452964416969E-2</c:v>
                </c:pt>
                <c:pt idx="10">
                  <c:v>2.9644972274093403E-2</c:v>
                </c:pt>
                <c:pt idx="11">
                  <c:v>0.47740420152701901</c:v>
                </c:pt>
                <c:pt idx="12">
                  <c:v>7.0359177791686559E-2</c:v>
                </c:pt>
                <c:pt idx="13">
                  <c:v>6.1986886438477933E-2</c:v>
                </c:pt>
                <c:pt idx="14">
                  <c:v>4.2619067992789854E-2</c:v>
                </c:pt>
                <c:pt idx="15">
                  <c:v>5.5549768070159725E-2</c:v>
                </c:pt>
                <c:pt idx="16">
                  <c:v>5.2062351906410377E-2</c:v>
                </c:pt>
                <c:pt idx="17">
                  <c:v>1.5535598724396832E-2</c:v>
                </c:pt>
                <c:pt idx="18">
                  <c:v>3.03616815139955E-2</c:v>
                </c:pt>
                <c:pt idx="19">
                  <c:v>2.228078976529593E-2</c:v>
                </c:pt>
                <c:pt idx="20">
                  <c:v>1.9755549103128812E-2</c:v>
                </c:pt>
                <c:pt idx="21">
                  <c:v>5.5232525733477394E-2</c:v>
                </c:pt>
                <c:pt idx="22">
                  <c:v>8.9148775142680707E-3</c:v>
                </c:pt>
                <c:pt idx="23">
                  <c:v>4.6922804986399939E-2</c:v>
                </c:pt>
                <c:pt idx="24">
                  <c:v>0.31474147036589034</c:v>
                </c:pt>
                <c:pt idx="25">
                  <c:v>2.0148231246332342E-2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D2-4880-A7E0-3F59D332268C}"/>
            </c:ext>
          </c:extLst>
        </c:ser>
        <c:ser>
          <c:idx val="1"/>
          <c:order val="1"/>
          <c:tx>
            <c:strRef>
              <c:f>Anal_desserte_TP_cantons!$P$3</c:f>
              <c:strCache>
                <c:ptCount val="1"/>
                <c:pt idx="0">
                  <c:v>Bonne desserte (B)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1024305555555561E-2"/>
                  <c:y val="-2.08629609008846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1D2-4880-A7E0-3F59D332268C}"/>
                </c:ext>
              </c:extLst>
            </c:dLbl>
            <c:dLbl>
              <c:idx val="5"/>
              <c:layout>
                <c:manualLayout>
                  <c:x val="4.6301909722222222E-2"/>
                  <c:y val="5.376344086021552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1D2-4880-A7E0-3F59D332268C}"/>
                </c:ext>
              </c:extLst>
            </c:dLbl>
            <c:dLbl>
              <c:idx val="7"/>
              <c:layout>
                <c:manualLayout>
                  <c:x val="3.5277777777778005E-2"/>
                  <c:y val="5.376344086021552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1D2-4880-A7E0-3F59D332268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1D2-4880-A7E0-3F59D332268C}"/>
                </c:ext>
              </c:extLst>
            </c:dLbl>
            <c:dLbl>
              <c:idx val="19"/>
              <c:layout>
                <c:manualLayout>
                  <c:x val="1.1024305555555561E-2"/>
                  <c:y val="1.7921146953405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1D2-4880-A7E0-3F59D332268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1D2-4880-A7E0-3F59D332268C}"/>
                </c:ext>
              </c:extLst>
            </c:dLbl>
            <c:dLbl>
              <c:idx val="22"/>
              <c:layout>
                <c:manualLayout>
                  <c:x val="3.0868055555555596E-2"/>
                  <c:y val="5.376344086021552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1D2-4880-A7E0-3F59D332268C}"/>
                </c:ext>
              </c:extLst>
            </c:dLbl>
            <c:dLbl>
              <c:idx val="25"/>
              <c:layout>
                <c:manualLayout>
                  <c:x val="2.2048611111111192E-2"/>
                  <c:y val="3.58422939068103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Anal_desserte_TP_cantons!$I$4:$I$29</c:f>
              <c:numCache>
                <c:formatCode>0%</c:formatCode>
                <c:ptCount val="26"/>
                <c:pt idx="0">
                  <c:v>0.1896728242765563</c:v>
                </c:pt>
                <c:pt idx="1">
                  <c:v>0.14222440415809343</c:v>
                </c:pt>
                <c:pt idx="2">
                  <c:v>0.13476896771027325</c:v>
                </c:pt>
                <c:pt idx="3">
                  <c:v>0.11119502298126763</c:v>
                </c:pt>
                <c:pt idx="4">
                  <c:v>7.1572632683093926E-2</c:v>
                </c:pt>
                <c:pt idx="5">
                  <c:v>5.7615160206881615E-2</c:v>
                </c:pt>
                <c:pt idx="6">
                  <c:v>3.8942437925717305E-2</c:v>
                </c:pt>
                <c:pt idx="7">
                  <c:v>1.008123678031529E-2</c:v>
                </c:pt>
                <c:pt idx="8">
                  <c:v>0.26864787857761996</c:v>
                </c:pt>
                <c:pt idx="9">
                  <c:v>6.7353142327662929E-2</c:v>
                </c:pt>
                <c:pt idx="10">
                  <c:v>5.1060630378489825E-2</c:v>
                </c:pt>
                <c:pt idx="11">
                  <c:v>0.3609675268263724</c:v>
                </c:pt>
                <c:pt idx="12">
                  <c:v>0.21025908746141758</c:v>
                </c:pt>
                <c:pt idx="13">
                  <c:v>0.15006705513551619</c:v>
                </c:pt>
                <c:pt idx="14">
                  <c:v>0.10612192462967301</c:v>
                </c:pt>
                <c:pt idx="15">
                  <c:v>8.204534044729557E-2</c:v>
                </c:pt>
                <c:pt idx="16">
                  <c:v>0.10889835702159682</c:v>
                </c:pt>
                <c:pt idx="17">
                  <c:v>9.6539367230597528E-2</c:v>
                </c:pt>
                <c:pt idx="18">
                  <c:v>0.12944380642146136</c:v>
                </c:pt>
                <c:pt idx="19">
                  <c:v>4.3113314387966957E-2</c:v>
                </c:pt>
                <c:pt idx="20">
                  <c:v>0.10970204356348517</c:v>
                </c:pt>
                <c:pt idx="21">
                  <c:v>0.12789295364210126</c:v>
                </c:pt>
                <c:pt idx="22">
                  <c:v>2.8970680925003173E-2</c:v>
                </c:pt>
                <c:pt idx="23">
                  <c:v>0.20910888055717664</c:v>
                </c:pt>
                <c:pt idx="24">
                  <c:v>0.2382989308216312</c:v>
                </c:pt>
                <c:pt idx="25">
                  <c:v>4.2997825058510707E-2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1D2-4880-A7E0-3F59D332268C}"/>
            </c:ext>
          </c:extLst>
        </c:ser>
        <c:ser>
          <c:idx val="2"/>
          <c:order val="2"/>
          <c:tx>
            <c:strRef>
              <c:f>Anal_desserte_TP_cantons!$Q$3</c:f>
              <c:strCache>
                <c:ptCount val="1"/>
                <c:pt idx="0">
                  <c:v>Desserte moyenne (C)</c:v>
                </c:pt>
              </c:strCache>
            </c:strRef>
          </c:tx>
          <c:invertIfNegative val="0"/>
          <c:dLbls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1D2-4880-A7E0-3F59D332268C}"/>
                </c:ext>
              </c:extLst>
            </c:dLbl>
            <c:dLbl>
              <c:idx val="5"/>
              <c:layout>
                <c:manualLayout>
                  <c:x val="3.0868055555555596E-2"/>
                  <c:y val="1.7921146953405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1D2-4880-A7E0-3F59D332268C}"/>
                </c:ext>
              </c:extLst>
            </c:dLbl>
            <c:dLbl>
              <c:idx val="7"/>
              <c:layout>
                <c:manualLayout>
                  <c:x val="2.8663194444444446E-2"/>
                  <c:y val="3.584229390681030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1D2-4880-A7E0-3F59D332268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29%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1D2-4880-A7E0-3F59D332268C}"/>
                </c:ext>
              </c:extLst>
            </c:dLbl>
            <c:dLbl>
              <c:idx val="22"/>
              <c:layout>
                <c:manualLayout>
                  <c:x val="3.307291666666682E-2"/>
                  <c:y val="3.5842293906810301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Anal_desserte_TP_cantons!$J$4:$J$29</c:f>
              <c:numCache>
                <c:formatCode>0%</c:formatCode>
                <c:ptCount val="26"/>
                <c:pt idx="0">
                  <c:v>0.27966643800406543</c:v>
                </c:pt>
                <c:pt idx="1">
                  <c:v>0.19223721319658912</c:v>
                </c:pt>
                <c:pt idx="2">
                  <c:v>0.22880160025024165</c:v>
                </c:pt>
                <c:pt idx="3">
                  <c:v>0.2784218866891488</c:v>
                </c:pt>
                <c:pt idx="4">
                  <c:v>0.28258314916837396</c:v>
                </c:pt>
                <c:pt idx="5">
                  <c:v>0.20022055187159002</c:v>
                </c:pt>
                <c:pt idx="6">
                  <c:v>0.21840079699230971</c:v>
                </c:pt>
                <c:pt idx="7">
                  <c:v>0.12498880623915018</c:v>
                </c:pt>
                <c:pt idx="8">
                  <c:v>0.36695091688699633</c:v>
                </c:pt>
                <c:pt idx="9">
                  <c:v>9.7581441210176603E-2</c:v>
                </c:pt>
                <c:pt idx="10">
                  <c:v>0.27297183764835764</c:v>
                </c:pt>
                <c:pt idx="11">
                  <c:v>0.13054078168445046</c:v>
                </c:pt>
                <c:pt idx="12">
                  <c:v>0.26764876913458024</c:v>
                </c:pt>
                <c:pt idx="13">
                  <c:v>0.22755706060536923</c:v>
                </c:pt>
                <c:pt idx="14">
                  <c:v>0.25460697233181628</c:v>
                </c:pt>
                <c:pt idx="15">
                  <c:v>0.19456042062146658</c:v>
                </c:pt>
                <c:pt idx="16">
                  <c:v>0.22577442569829798</c:v>
                </c:pt>
                <c:pt idx="17">
                  <c:v>0.20470168025415703</c:v>
                </c:pt>
                <c:pt idx="18">
                  <c:v>0.27821995770209906</c:v>
                </c:pt>
                <c:pt idx="19">
                  <c:v>0.20424608993914373</c:v>
                </c:pt>
                <c:pt idx="20">
                  <c:v>0.18485846564496367</c:v>
                </c:pt>
                <c:pt idx="21">
                  <c:v>0.16897018201264449</c:v>
                </c:pt>
                <c:pt idx="22">
                  <c:v>8.3078764469976432E-2</c:v>
                </c:pt>
                <c:pt idx="23">
                  <c:v>0.21190246684882541</c:v>
                </c:pt>
                <c:pt idx="24">
                  <c:v>0.22486645919182699</c:v>
                </c:pt>
                <c:pt idx="25">
                  <c:v>0.14822884942588088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1D2-4880-A7E0-3F59D332268C}"/>
            </c:ext>
          </c:extLst>
        </c:ser>
        <c:ser>
          <c:idx val="3"/>
          <c:order val="3"/>
          <c:tx>
            <c:strRef>
              <c:f>Anal_desserte_TP_cantons!$R$3</c:f>
              <c:strCache>
                <c:ptCount val="1"/>
                <c:pt idx="0">
                  <c:v>Faible desserte (D)</c:v>
                </c:pt>
              </c:strCache>
            </c:strRef>
          </c:tx>
          <c:invertIfNegative val="0"/>
          <c:dLbls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1D2-4880-A7E0-3F59D332268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40%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1D2-4880-A7E0-3F59D3322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Anal_desserte_TP_cantons!$K$4:$K$29</c:f>
              <c:numCache>
                <c:formatCode>0%</c:formatCode>
                <c:ptCount val="26"/>
                <c:pt idx="0">
                  <c:v>0.28480975760772737</c:v>
                </c:pt>
                <c:pt idx="1">
                  <c:v>0.30741155394187802</c:v>
                </c:pt>
                <c:pt idx="2">
                  <c:v>0.31309248349830571</c:v>
                </c:pt>
                <c:pt idx="3">
                  <c:v>0.3820831022766612</c:v>
                </c:pt>
                <c:pt idx="4">
                  <c:v>0.35769589493980813</c:v>
                </c:pt>
                <c:pt idx="5">
                  <c:v>0.26341980656324077</c:v>
                </c:pt>
                <c:pt idx="6">
                  <c:v>0.47279716603669297</c:v>
                </c:pt>
                <c:pt idx="7">
                  <c:v>0.54152715574184263</c:v>
                </c:pt>
                <c:pt idx="8">
                  <c:v>0.20126966406450147</c:v>
                </c:pt>
                <c:pt idx="9">
                  <c:v>0.28204001190442685</c:v>
                </c:pt>
                <c:pt idx="10">
                  <c:v>0.39950698732290219</c:v>
                </c:pt>
                <c:pt idx="11">
                  <c:v>3.0915871746067244E-2</c:v>
                </c:pt>
                <c:pt idx="12">
                  <c:v>0.32075387149853402</c:v>
                </c:pt>
                <c:pt idx="13">
                  <c:v>0.34330290294920651</c:v>
                </c:pt>
                <c:pt idx="14">
                  <c:v>0.38461534313091561</c:v>
                </c:pt>
                <c:pt idx="15">
                  <c:v>0.35247782516922771</c:v>
                </c:pt>
                <c:pt idx="16">
                  <c:v>0.38905302695233496</c:v>
                </c:pt>
                <c:pt idx="17">
                  <c:v>0.33772757701878564</c:v>
                </c:pt>
                <c:pt idx="18">
                  <c:v>0.36799464416128885</c:v>
                </c:pt>
                <c:pt idx="19">
                  <c:v>0.36121985694435998</c:v>
                </c:pt>
                <c:pt idx="20">
                  <c:v>0.39170930169314544</c:v>
                </c:pt>
                <c:pt idx="21">
                  <c:v>0.28876674787174827</c:v>
                </c:pt>
                <c:pt idx="22">
                  <c:v>0.31112992368626513</c:v>
                </c:pt>
                <c:pt idx="23">
                  <c:v>0.30233171681050808</c:v>
                </c:pt>
                <c:pt idx="24">
                  <c:v>0.17258677036508868</c:v>
                </c:pt>
                <c:pt idx="25">
                  <c:v>0.43175546536786108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D2-4880-A7E0-3F59D332268C}"/>
            </c:ext>
          </c:extLst>
        </c:ser>
        <c:ser>
          <c:idx val="4"/>
          <c:order val="4"/>
          <c:tx>
            <c:strRef>
              <c:f>Anal_desserte_TP_cantons!$S$3</c:f>
              <c:strCache>
                <c:ptCount val="1"/>
                <c:pt idx="0">
                  <c:v>Desserte marginale ou inexistante (-)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Anal_desserte_TP_cantons!$B$4:$B$29</c:f>
              <c:strCache>
                <c:ptCount val="26"/>
                <c:pt idx="0">
                  <c:v>ZH</c:v>
                </c:pt>
                <c:pt idx="1">
                  <c:v>BE</c:v>
                </c:pt>
                <c:pt idx="2">
                  <c:v>LU</c:v>
                </c:pt>
                <c:pt idx="3">
                  <c:v>UR</c:v>
                </c:pt>
                <c:pt idx="4">
                  <c:v>SZ</c:v>
                </c:pt>
                <c:pt idx="5">
                  <c:v>OW</c:v>
                </c:pt>
                <c:pt idx="6">
                  <c:v>NW</c:v>
                </c:pt>
                <c:pt idx="7">
                  <c:v>GL</c:v>
                </c:pt>
                <c:pt idx="8">
                  <c:v>ZG</c:v>
                </c:pt>
                <c:pt idx="9">
                  <c:v>FR</c:v>
                </c:pt>
                <c:pt idx="10">
                  <c:v>SO</c:v>
                </c:pt>
                <c:pt idx="11">
                  <c:v>BS</c:v>
                </c:pt>
                <c:pt idx="12">
                  <c:v>BL</c:v>
                </c:pt>
                <c:pt idx="13">
                  <c:v>SH</c:v>
                </c:pt>
                <c:pt idx="14">
                  <c:v>AR</c:v>
                </c:pt>
                <c:pt idx="15">
                  <c:v>AI</c:v>
                </c:pt>
                <c:pt idx="16">
                  <c:v>SG</c:v>
                </c:pt>
                <c:pt idx="17">
                  <c:v>GR</c:v>
                </c:pt>
                <c:pt idx="18">
                  <c:v>AG</c:v>
                </c:pt>
                <c:pt idx="19">
                  <c:v>TG</c:v>
                </c:pt>
                <c:pt idx="20">
                  <c:v>TI</c:v>
                </c:pt>
                <c:pt idx="21">
                  <c:v>VD</c:v>
                </c:pt>
                <c:pt idx="22">
                  <c:v>VS</c:v>
                </c:pt>
                <c:pt idx="23">
                  <c:v>NE</c:v>
                </c:pt>
                <c:pt idx="24">
                  <c:v>GE</c:v>
                </c:pt>
                <c:pt idx="25">
                  <c:v>JU</c:v>
                </c:pt>
              </c:strCache>
            </c:strRef>
          </c:cat>
          <c:val>
            <c:numRef>
              <c:f>Anal_desserte_TP_cantons!$L$4:$L$29</c:f>
              <c:numCache>
                <c:formatCode>0%</c:formatCode>
                <c:ptCount val="26"/>
                <c:pt idx="0">
                  <c:v>0.1111238449858425</c:v>
                </c:pt>
                <c:pt idx="1">
                  <c:v>0.28308559084989182</c:v>
                </c:pt>
                <c:pt idx="2">
                  <c:v>0.25961326453638384</c:v>
                </c:pt>
                <c:pt idx="3">
                  <c:v>0.20774625271561126</c:v>
                </c:pt>
                <c:pt idx="4">
                  <c:v>0.25425596414990753</c:v>
                </c:pt>
                <c:pt idx="5">
                  <c:v>0.47874448135828768</c:v>
                </c:pt>
                <c:pt idx="6">
                  <c:v>0.25373106227395092</c:v>
                </c:pt>
                <c:pt idx="7">
                  <c:v>0.30940347851505945</c:v>
                </c:pt>
                <c:pt idx="8">
                  <c:v>6.0321565480728763E-2</c:v>
                </c:pt>
                <c:pt idx="9">
                  <c:v>0.52077495159331666</c:v>
                </c:pt>
                <c:pt idx="10">
                  <c:v>0.24681557237615687</c:v>
                </c:pt>
                <c:pt idx="11">
                  <c:v>1.7161821609092755E-4</c:v>
                </c:pt>
                <c:pt idx="12">
                  <c:v>0.13097909411378156</c:v>
                </c:pt>
                <c:pt idx="13">
                  <c:v>0.21708609487143005</c:v>
                </c:pt>
                <c:pt idx="14">
                  <c:v>0.21203669191480509</c:v>
                </c:pt>
                <c:pt idx="15">
                  <c:v>0.31536664569185052</c:v>
                </c:pt>
                <c:pt idx="16">
                  <c:v>0.22421183842136</c:v>
                </c:pt>
                <c:pt idx="17">
                  <c:v>0.34549577677206295</c:v>
                </c:pt>
                <c:pt idx="18">
                  <c:v>0.19397991020115524</c:v>
                </c:pt>
                <c:pt idx="19">
                  <c:v>0.36913994896323338</c:v>
                </c:pt>
                <c:pt idx="20">
                  <c:v>0.29397463999527684</c:v>
                </c:pt>
                <c:pt idx="21">
                  <c:v>0.35913759074002854</c:v>
                </c:pt>
                <c:pt idx="22">
                  <c:v>0.56790575340448735</c:v>
                </c:pt>
                <c:pt idx="23">
                  <c:v>0.22973413079708999</c:v>
                </c:pt>
                <c:pt idx="24">
                  <c:v>4.9506369255562822E-2</c:v>
                </c:pt>
                <c:pt idx="25">
                  <c:v>0.35686962890141499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1D2-4880-A7E0-3F59D332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1390544"/>
        <c:axId val="341390936"/>
      </c:barChart>
      <c:catAx>
        <c:axId val="3413905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41390936"/>
        <c:crosses val="autoZero"/>
        <c:auto val="1"/>
        <c:lblAlgn val="ctr"/>
        <c:lblOffset val="100"/>
        <c:noMultiLvlLbl val="0"/>
      </c:catAx>
      <c:valAx>
        <c:axId val="341390936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high"/>
        <c:crossAx val="3413905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9: Surface de zones à bâtir par habitant selon les types de communes OFS (en m</a:t>
            </a:r>
            <a:r>
              <a:rPr lang="en-US" sz="1000" baseline="30000"/>
              <a:t>2</a:t>
            </a:r>
            <a:r>
              <a:rPr lang="en-US" sz="1000"/>
              <a:t>/habitant)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1385659722222223"/>
          <c:y val="0.1276541822721598"/>
          <c:w val="0.54632048611111106"/>
          <c:h val="0.717553058676654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4C-4563-BA03-FD4C33EB4D58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4C-4563-BA03-FD4C33EB4D5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Statistique_Type_comm_OFS!$G$4:$G$13</c:f>
              <c:numCache>
                <c:formatCode>#,##0</c:formatCode>
                <c:ptCount val="10"/>
                <c:pt idx="0">
                  <c:v>175.70730912361165</c:v>
                </c:pt>
                <c:pt idx="1">
                  <c:v>244.35464968053839</c:v>
                </c:pt>
                <c:pt idx="2">
                  <c:v>316.55524427342681</c:v>
                </c:pt>
                <c:pt idx="3">
                  <c:v>309.83543559213621</c:v>
                </c:pt>
                <c:pt idx="4">
                  <c:v>378.31025818431095</c:v>
                </c:pt>
                <c:pt idx="5">
                  <c:v>466.16475309401102</c:v>
                </c:pt>
                <c:pt idx="6">
                  <c:v>403.95306853240697</c:v>
                </c:pt>
                <c:pt idx="7">
                  <c:v>443.76992802169622</c:v>
                </c:pt>
                <c:pt idx="8">
                  <c:v>686.88748421150262</c:v>
                </c:pt>
                <c:pt idx="9">
                  <c:v>290.89007143061173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4C-4563-BA03-FD4C33EB4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8587152"/>
        <c:axId val="337745344"/>
      </c:barChart>
      <c:catAx>
        <c:axId val="338587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745344"/>
        <c:crosses val="autoZero"/>
        <c:auto val="1"/>
        <c:lblAlgn val="ctr"/>
        <c:lblOffset val="100"/>
        <c:tickLblSkip val="1"/>
        <c:noMultiLvlLbl val="0"/>
      </c:catAx>
      <c:valAx>
        <c:axId val="33774534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85871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12: Surface</a:t>
            </a:r>
            <a:r>
              <a:rPr lang="en-US" sz="1000" baseline="0"/>
              <a:t> de zones à bâtir par habitant et emploi</a:t>
            </a:r>
            <a:r>
              <a:rPr lang="en-US" sz="1000"/>
              <a:t> selon les types de communes OFS (en m</a:t>
            </a:r>
            <a:r>
              <a:rPr lang="en-US" sz="1000" baseline="30000"/>
              <a:t>2</a:t>
            </a:r>
            <a:r>
              <a:rPr lang="en-US" sz="1000"/>
              <a:t>/habitant+emploi)</a:t>
            </a:r>
          </a:p>
        </c:rich>
      </c:tx>
      <c:layout>
        <c:manualLayout>
          <c:xMode val="edge"/>
          <c:yMode val="edge"/>
          <c:x val="0.1120876736111111"/>
          <c:y val="2.37827715355805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1486840277777776"/>
          <c:y val="0.1760321473158552"/>
          <c:w val="0.54411562499999999"/>
          <c:h val="0.6691750936329604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2C6-4BA1-B9FB-43F89981643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C6-4BA1-B9FB-43F89981643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Statistique_Type_comm_OFS!$N$4:$N$13</c:f>
              <c:strCache>
                <c:ptCount val="10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  <c:pt idx="9">
                  <c:v>Moyenne</c:v>
                </c:pt>
              </c:strCache>
            </c:strRef>
          </c:cat>
          <c:val>
            <c:numRef>
              <c:f>Statistique_Type_comm_OFS!$I$4:$I$13</c:f>
              <c:numCache>
                <c:formatCode>#,##0</c:formatCode>
                <c:ptCount val="10"/>
                <c:pt idx="0">
                  <c:v>98.956700466544604</c:v>
                </c:pt>
                <c:pt idx="1">
                  <c:v>145.0671478758058</c:v>
                </c:pt>
                <c:pt idx="2">
                  <c:v>198.0895214131711</c:v>
                </c:pt>
                <c:pt idx="3">
                  <c:v>214.0171716357888</c:v>
                </c:pt>
                <c:pt idx="4">
                  <c:v>280.34267113496645</c:v>
                </c:pt>
                <c:pt idx="5">
                  <c:v>369.60429635802876</c:v>
                </c:pt>
                <c:pt idx="6">
                  <c:v>254.97912579638765</c:v>
                </c:pt>
                <c:pt idx="7">
                  <c:v>311.92926356496645</c:v>
                </c:pt>
                <c:pt idx="8">
                  <c:v>467.52830687163009</c:v>
                </c:pt>
                <c:pt idx="9">
                  <c:v>180.9479345504669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C6-4BA1-B9FB-43F899816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166912"/>
        <c:axId val="158167304"/>
      </c:barChart>
      <c:catAx>
        <c:axId val="158166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8167304"/>
        <c:crosses val="autoZero"/>
        <c:auto val="1"/>
        <c:lblAlgn val="ctr"/>
        <c:lblOffset val="100"/>
        <c:noMultiLvlLbl val="0"/>
      </c:catAx>
      <c:valAx>
        <c:axId val="158167304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581669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Fig. 8: Habitants</a:t>
            </a:r>
            <a:r>
              <a:rPr lang="en-US" sz="1000" baseline="0"/>
              <a:t> à l'intérieur des zones à bâtir par type de commune OFS</a:t>
            </a:r>
            <a:r>
              <a:rPr lang="en-US" sz="1000"/>
              <a:t> (en pourcentages)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1486840277777776"/>
          <c:y val="0.14201527777777825"/>
          <c:w val="0.53623333333333334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Statistique_Type_comm_OFS!$K$3</c:f>
              <c:strCache>
                <c:ptCount val="1"/>
                <c:pt idx="0">
                  <c:v>Habitants à l'intérieur des zones à bâtir [%]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Statistique_Type_comm_OFS!$B$4:$B$12</c:f>
              <c:strCache>
                <c:ptCount val="9"/>
                <c:pt idx="0">
                  <c:v>Commune urbaine d’une grande agglo.</c:v>
                </c:pt>
                <c:pt idx="1">
                  <c:v>Commune urbaine d'une agglo. moyenne</c:v>
                </c:pt>
                <c:pt idx="2">
                  <c:v>Comm. urbaine d’une petite ou hors agglo.</c:v>
                </c:pt>
                <c:pt idx="3">
                  <c:v>Commune périurbaine de forte densité</c:v>
                </c:pt>
                <c:pt idx="4">
                  <c:v>Commune périurbaine de moyenne densité</c:v>
                </c:pt>
                <c:pt idx="5">
                  <c:v>Commune périurbaine de faible densité</c:v>
                </c:pt>
                <c:pt idx="6">
                  <c:v>Commune d’un centre rural</c:v>
                </c:pt>
                <c:pt idx="7">
                  <c:v>Commune rurale en situation centrale</c:v>
                </c:pt>
                <c:pt idx="8">
                  <c:v>Commune rurale périphérique</c:v>
                </c:pt>
              </c:strCache>
            </c:strRef>
          </c:cat>
          <c:val>
            <c:numRef>
              <c:f>Statistique_Type_comm_OFS!$K$4:$K$12</c:f>
              <c:numCache>
                <c:formatCode>0.0%</c:formatCode>
                <c:ptCount val="9"/>
                <c:pt idx="0">
                  <c:v>0.98905368971609986</c:v>
                </c:pt>
                <c:pt idx="1">
                  <c:v>0.97821490212868434</c:v>
                </c:pt>
                <c:pt idx="2">
                  <c:v>0.96145722182126248</c:v>
                </c:pt>
                <c:pt idx="3">
                  <c:v>0.94618550838579429</c:v>
                </c:pt>
                <c:pt idx="4">
                  <c:v>0.92070320374147097</c:v>
                </c:pt>
                <c:pt idx="5">
                  <c:v>0.85682999188349551</c:v>
                </c:pt>
                <c:pt idx="6">
                  <c:v>0.89698954074917669</c:v>
                </c:pt>
                <c:pt idx="7">
                  <c:v>0.84399968527795044</c:v>
                </c:pt>
                <c:pt idx="8">
                  <c:v>0.84445404160368531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1-4DC3-BC98-FF508A0A1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168088"/>
        <c:axId val="158168480"/>
      </c:barChart>
      <c:catAx>
        <c:axId val="1581680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8168480"/>
        <c:crosses val="autoZero"/>
        <c:auto val="1"/>
        <c:lblAlgn val="ctr"/>
        <c:lblOffset val="100"/>
        <c:noMultiLvlLbl val="0"/>
      </c:catAx>
      <c:valAx>
        <c:axId val="158168480"/>
        <c:scaling>
          <c:orientation val="minMax"/>
          <c:max val="1"/>
        </c:scaling>
        <c:delete val="0"/>
        <c:axPos val="t"/>
        <c:majorGridlines/>
        <c:numFmt formatCode="0%" sourceLinked="0"/>
        <c:majorTickMark val="out"/>
        <c:minorTickMark val="none"/>
        <c:tickLblPos val="high"/>
        <c:crossAx val="1581680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Fig: Surface des zones à bâtir par type de commune ARE (en hectares)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887881944444713"/>
          <c:y val="0.14201527777777825"/>
          <c:w val="0.61649583333333691"/>
          <c:h val="0.685777777777777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Statistique_Type_comm_ARE!$B$4:$B$12</c:f>
              <c:strCache>
                <c:ptCount val="9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</c:strCache>
            </c:strRef>
          </c:cat>
          <c:val>
            <c:numRef>
              <c:f>Statistique_Type_comm_ARE!$C$4:$C$12</c:f>
              <c:numCache>
                <c:formatCode>#,##0</c:formatCode>
                <c:ptCount val="9"/>
                <c:pt idx="0">
                  <c:v>16999.524283949711</c:v>
                </c:pt>
                <c:pt idx="1">
                  <c:v>18412.0949151272</c:v>
                </c:pt>
                <c:pt idx="2">
                  <c:v>40741.169646701186</c:v>
                </c:pt>
                <c:pt idx="3">
                  <c:v>26883.196986201128</c:v>
                </c:pt>
                <c:pt idx="4">
                  <c:v>41938.57371032123</c:v>
                </c:pt>
                <c:pt idx="5">
                  <c:v>7061.495562507077</c:v>
                </c:pt>
                <c:pt idx="6">
                  <c:v>45797.644386241205</c:v>
                </c:pt>
                <c:pt idx="7">
                  <c:v>22839.332503650967</c:v>
                </c:pt>
                <c:pt idx="8">
                  <c:v>11365.352833363557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1-4056-9127-75A1B05B3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169264"/>
        <c:axId val="158169656"/>
      </c:barChart>
      <c:catAx>
        <c:axId val="158169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8169656"/>
        <c:crosses val="autoZero"/>
        <c:auto val="1"/>
        <c:lblAlgn val="ctr"/>
        <c:lblOffset val="100"/>
        <c:noMultiLvlLbl val="0"/>
      </c:catAx>
      <c:valAx>
        <c:axId val="15816965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58169264"/>
        <c:crosses val="autoZero"/>
        <c:crossBetween val="between"/>
        <c:majorUnit val="100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Fig: Surface de zones à bâtir par habitant selon les types de communes ARE (en m</a:t>
            </a:r>
            <a:r>
              <a:rPr lang="en-US" sz="1000" baseline="30000"/>
              <a:t>2</a:t>
            </a:r>
            <a:r>
              <a:rPr lang="en-US" sz="1000"/>
              <a:t>/habitant)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887881944444713"/>
          <c:y val="0.1276541822721598"/>
          <c:w val="0.63010520833333539"/>
          <c:h val="0.717553058676654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EF-456B-B84F-5D97EBCAEE8A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EF-456B-B84F-5D97EBCAEE8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Statistique_Type_comm_ARE!$N$4:$N$13</c:f>
              <c:strCache>
                <c:ptCount val="10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  <c:pt idx="9">
                  <c:v>Moyenne</c:v>
                </c:pt>
              </c:strCache>
            </c:strRef>
          </c:cat>
          <c:val>
            <c:numRef>
              <c:f>Statistique_Type_comm_ARE!$G$4:$G$13</c:f>
              <c:numCache>
                <c:formatCode>#,##0</c:formatCode>
                <c:ptCount val="10"/>
                <c:pt idx="0">
                  <c:v>124.28924147041</c:v>
                </c:pt>
                <c:pt idx="1">
                  <c:v>205.25961009712435</c:v>
                </c:pt>
                <c:pt idx="2">
                  <c:v>282.21161693956162</c:v>
                </c:pt>
                <c:pt idx="3">
                  <c:v>251.69883047179613</c:v>
                </c:pt>
                <c:pt idx="4">
                  <c:v>327.95871763562371</c:v>
                </c:pt>
                <c:pt idx="5">
                  <c:v>360.45877615488672</c:v>
                </c:pt>
                <c:pt idx="6">
                  <c:v>419.30902363029696</c:v>
                </c:pt>
                <c:pt idx="7">
                  <c:v>494.49056681124301</c:v>
                </c:pt>
                <c:pt idx="8">
                  <c:v>662.29344156751847</c:v>
                </c:pt>
                <c:pt idx="9">
                  <c:v>290.89007143061178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EF-456B-B84F-5D97EBCAE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37961280"/>
        <c:axId val="337961672"/>
      </c:barChart>
      <c:catAx>
        <c:axId val="337961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1672"/>
        <c:crosses val="autoZero"/>
        <c:auto val="1"/>
        <c:lblAlgn val="ctr"/>
        <c:lblOffset val="100"/>
        <c:tickLblSkip val="1"/>
        <c:noMultiLvlLbl val="0"/>
      </c:catAx>
      <c:valAx>
        <c:axId val="337961672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3379612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Fig: Surface</a:t>
            </a:r>
            <a:r>
              <a:rPr lang="en-US" sz="1000" baseline="0"/>
              <a:t> de zones à bâtir par habitant et emploi</a:t>
            </a:r>
            <a:r>
              <a:rPr lang="en-US" sz="1000"/>
              <a:t> selon les types de communes ARE (en m</a:t>
            </a:r>
            <a:r>
              <a:rPr lang="en-US" sz="1000" baseline="30000"/>
              <a:t>2</a:t>
            </a:r>
            <a:r>
              <a:rPr lang="en-US" sz="1000"/>
              <a:t>/habitant+emploi)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2887881944444713"/>
          <c:y val="0.1760321473158552"/>
          <c:w val="0.63010520833333539"/>
          <c:h val="0.6691750936329604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chemeClr val="bg1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617-4916-9FCE-5DF0D701F32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617-4916-9FCE-5DF0D701F32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Statistique_Type_comm_ARE!$N$4:$N$13</c:f>
              <c:strCache>
                <c:ptCount val="10"/>
                <c:pt idx="0">
                  <c:v>Grands centres</c:v>
                </c:pt>
                <c:pt idx="1">
                  <c:v>Centres secondaires des grands centres</c:v>
                </c:pt>
                <c:pt idx="2">
                  <c:v>Couronne des grands centres</c:v>
                </c:pt>
                <c:pt idx="3">
                  <c:v>Centres moyens</c:v>
                </c:pt>
                <c:pt idx="4">
                  <c:v>Couronne des centres moyens</c:v>
                </c:pt>
                <c:pt idx="5">
                  <c:v>Petits centres</c:v>
                </c:pt>
                <c:pt idx="6">
                  <c:v>Communes rurales périurbaines</c:v>
                </c:pt>
                <c:pt idx="7">
                  <c:v>Communes agricoles</c:v>
                </c:pt>
                <c:pt idx="8">
                  <c:v>Communes touristiques</c:v>
                </c:pt>
                <c:pt idx="9">
                  <c:v>Moyenne</c:v>
                </c:pt>
              </c:strCache>
            </c:strRef>
          </c:cat>
          <c:val>
            <c:numRef>
              <c:f>Statistique_Type_comm_ARE!$I$4:$I$13</c:f>
              <c:numCache>
                <c:formatCode>#,##0</c:formatCode>
                <c:ptCount val="10"/>
                <c:pt idx="0">
                  <c:v>61.24412007191598</c:v>
                </c:pt>
                <c:pt idx="1">
                  <c:v>122.56802327214194</c:v>
                </c:pt>
                <c:pt idx="2">
                  <c:v>200.95378613242244</c:v>
                </c:pt>
                <c:pt idx="3">
                  <c:v>140.61507062713835</c:v>
                </c:pt>
                <c:pt idx="4">
                  <c:v>228.65799098161204</c:v>
                </c:pt>
                <c:pt idx="5">
                  <c:v>214.87939367265756</c:v>
                </c:pt>
                <c:pt idx="6">
                  <c:v>299.69436399190653</c:v>
                </c:pt>
                <c:pt idx="7">
                  <c:v>354.31791038862804</c:v>
                </c:pt>
                <c:pt idx="8">
                  <c:v>419.55911053142103</c:v>
                </c:pt>
                <c:pt idx="9">
                  <c:v>180.94793455046695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17-4916-9FCE-5DF0D701F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166128"/>
        <c:axId val="337962456"/>
      </c:barChart>
      <c:catAx>
        <c:axId val="158166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37962456"/>
        <c:crosses val="autoZero"/>
        <c:auto val="1"/>
        <c:lblAlgn val="ctr"/>
        <c:lblOffset val="100"/>
        <c:noMultiLvlLbl val="0"/>
      </c:catAx>
      <c:valAx>
        <c:axId val="337962456"/>
        <c:scaling>
          <c:orientation val="minMax"/>
        </c:scaling>
        <c:delete val="0"/>
        <c:axPos val="t"/>
        <c:majorGridlines/>
        <c:numFmt formatCode="#,##0" sourceLinked="1"/>
        <c:majorTickMark val="out"/>
        <c:minorTickMark val="none"/>
        <c:tickLblPos val="high"/>
        <c:crossAx val="158166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4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66675</xdr:rowOff>
    </xdr:from>
    <xdr:to>
      <xdr:col>4</xdr:col>
      <xdr:colOff>130725</xdr:colOff>
      <xdr:row>29</xdr:row>
      <xdr:rowOff>89175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581025</xdr:colOff>
      <xdr:row>14</xdr:row>
      <xdr:rowOff>114300</xdr:rowOff>
    </xdr:from>
    <xdr:to>
      <xdr:col>8</xdr:col>
      <xdr:colOff>1216575</xdr:colOff>
      <xdr:row>27</xdr:row>
      <xdr:rowOff>85800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19750" y="36480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91175" y="32766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67475" y="37623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62625" y="30099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6457950"/>
    <xdr:ext cx="5760000" cy="50040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848350" y="6467475"/>
    <xdr:ext cx="5760000" cy="514800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0.95044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05525" y="62769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0.94972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48300" y="5791200"/>
          <a:ext cx="568409" cy="24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95250</xdr:rowOff>
    </xdr:from>
    <xdr:to>
      <xdr:col>4</xdr:col>
      <xdr:colOff>102150</xdr:colOff>
      <xdr:row>31</xdr:row>
      <xdr:rowOff>96750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81725" y="409575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361949</xdr:colOff>
      <xdr:row>14</xdr:row>
      <xdr:rowOff>104774</xdr:rowOff>
    </xdr:from>
    <xdr:to>
      <xdr:col>9</xdr:col>
      <xdr:colOff>590550</xdr:colOff>
      <xdr:row>25</xdr:row>
      <xdr:rowOff>95249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390525</xdr:colOff>
      <xdr:row>26</xdr:row>
      <xdr:rowOff>9525</xdr:rowOff>
    </xdr:from>
    <xdr:to>
      <xdr:col>9</xdr:col>
      <xdr:colOff>645075</xdr:colOff>
      <xdr:row>35</xdr:row>
      <xdr:rowOff>95025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95250</xdr:rowOff>
    </xdr:from>
    <xdr:to>
      <xdr:col>2</xdr:col>
      <xdr:colOff>266700</xdr:colOff>
      <xdr:row>25</xdr:row>
      <xdr:rowOff>159750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390525</xdr:colOff>
      <xdr:row>36</xdr:row>
      <xdr:rowOff>95250</xdr:rowOff>
    </xdr:from>
    <xdr:to>
      <xdr:col>9</xdr:col>
      <xdr:colOff>645075</xdr:colOff>
      <xdr:row>45</xdr:row>
      <xdr:rowOff>180750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0.90145</cdr:x>
      <cdr:y>0.91612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26387" y="2970873"/>
          <a:ext cx="567554" cy="239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43575" y="341947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0.86669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76925" y="2524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0.63824</cdr:x>
      <cdr:y>0.15875</cdr:y>
    </cdr:from>
    <cdr:to>
      <cdr:x>0.93525</cdr:x>
      <cdr:y>1</cdr:y>
    </cdr:to>
    <cdr:sp macro="" textlink="">
      <cdr:nvSpPr>
        <cdr:cNvPr id="5" name="Textfeld 10"/>
        <cdr:cNvSpPr txBox="1"/>
      </cdr:nvSpPr>
      <cdr:spPr>
        <a:xfrm xmlns:a="http://schemas.openxmlformats.org/drawingml/2006/main">
          <a:off x="2273634" y="342900"/>
          <a:ext cx="1058054" cy="18170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0" tIns="0" rIns="0" bIns="0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r"/>
          <a:r>
            <a:rPr lang="de-CH" sz="1000"/>
            <a:t>Non construit  11%</a:t>
          </a:r>
        </a:p>
        <a:p xmlns:a="http://schemas.openxmlformats.org/drawingml/2006/main">
          <a:pPr algn="r"/>
          <a:r>
            <a:rPr lang="de-CH" sz="1000"/>
            <a:t>25'693 ha</a:t>
          </a:r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Imprécision  6%</a:t>
          </a:r>
        </a:p>
        <a:p xmlns:a="http://schemas.openxmlformats.org/drawingml/2006/main">
          <a:pPr algn="r"/>
          <a:r>
            <a:rPr lang="de-CH" sz="1000"/>
            <a:t>14'767</a:t>
          </a:r>
          <a:r>
            <a:rPr lang="de-CH" sz="1000" baseline="0"/>
            <a:t> ha</a:t>
          </a:r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pPr algn="r"/>
          <a:r>
            <a:rPr lang="de-CH" sz="1000"/>
            <a:t>Construit  83%</a:t>
          </a:r>
        </a:p>
        <a:p xmlns:a="http://schemas.openxmlformats.org/drawingml/2006/main">
          <a:pPr algn="r"/>
          <a:r>
            <a:rPr lang="de-CH" sz="1000"/>
            <a:t>191'579 ha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7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0.26697</cdr:x>
      <cdr:y>0.31471</cdr:y>
    </cdr:from>
    <cdr:to>
      <cdr:x>0.93395</cdr:x>
      <cdr:y>0.31519</cdr:y>
    </cdr:to>
    <cdr:sp macro="" textlink="">
      <cdr:nvSpPr>
        <cdr:cNvPr id="7" name="Gerade Verbindung 6"/>
        <cdr:cNvSpPr/>
      </cdr:nvSpPr>
      <cdr:spPr>
        <a:xfrm xmlns:a="http://schemas.openxmlformats.org/drawingml/2006/main" flipH="1" flipV="1">
          <a:off x="951041" y="679772"/>
          <a:ext cx="2376016" cy="1037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0.22638</cdr:x>
      <cdr:y>0.52742</cdr:y>
    </cdr:from>
    <cdr:to>
      <cdr:x>0.93378</cdr:x>
      <cdr:y>0.52742</cdr:y>
    </cdr:to>
    <cdr:sp macro="" textlink="">
      <cdr:nvSpPr>
        <cdr:cNvPr id="9" name="Gerade Verbindung 8"/>
        <cdr:cNvSpPr/>
      </cdr:nvSpPr>
      <cdr:spPr>
        <a:xfrm xmlns:a="http://schemas.openxmlformats.org/drawingml/2006/main" flipH="1">
          <a:off x="806431" y="1139225"/>
          <a:ext cx="2520007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0.44825</cdr:x>
      <cdr:y>0.7544</cdr:y>
    </cdr:from>
    <cdr:to>
      <cdr:x>0.93332</cdr:x>
      <cdr:y>0.7544</cdr:y>
    </cdr:to>
    <cdr:sp macro="" textlink="">
      <cdr:nvSpPr>
        <cdr:cNvPr id="11" name="Gerade Verbindung 10"/>
        <cdr:cNvSpPr/>
      </cdr:nvSpPr>
      <cdr:spPr>
        <a:xfrm xmlns:a="http://schemas.openxmlformats.org/drawingml/2006/main" flipH="1" flipV="1">
          <a:off x="1596810" y="1629502"/>
          <a:ext cx="1727989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0.86669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876925" y="2524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76200</xdr:rowOff>
    </xdr:from>
    <xdr:to>
      <xdr:col>3</xdr:col>
      <xdr:colOff>768900</xdr:colOff>
      <xdr:row>29</xdr:row>
      <xdr:rowOff>98700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1295400</xdr:colOff>
      <xdr:row>14</xdr:row>
      <xdr:rowOff>66675</xdr:rowOff>
    </xdr:from>
    <xdr:to>
      <xdr:col>9</xdr:col>
      <xdr:colOff>35475</xdr:colOff>
      <xdr:row>29</xdr:row>
      <xdr:rowOff>89175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30</xdr:row>
      <xdr:rowOff>19050</xdr:rowOff>
    </xdr:from>
    <xdr:to>
      <xdr:col>3</xdr:col>
      <xdr:colOff>768900</xdr:colOff>
      <xdr:row>46</xdr:row>
      <xdr:rowOff>175050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15428" y="2905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91628" y="2838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0.92511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3078" y="32099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76200</xdr:rowOff>
    </xdr:from>
    <xdr:to>
      <xdr:col>3</xdr:col>
      <xdr:colOff>768900</xdr:colOff>
      <xdr:row>29</xdr:row>
      <xdr:rowOff>98700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1295400</xdr:colOff>
      <xdr:row>14</xdr:row>
      <xdr:rowOff>66675</xdr:rowOff>
    </xdr:from>
    <xdr:to>
      <xdr:col>9</xdr:col>
      <xdr:colOff>35475</xdr:colOff>
      <xdr:row>29</xdr:row>
      <xdr:rowOff>89175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0</xdr:colOff>
      <xdr:row>30</xdr:row>
      <xdr:rowOff>19050</xdr:rowOff>
    </xdr:from>
    <xdr:to>
      <xdr:col>3</xdr:col>
      <xdr:colOff>768900</xdr:colOff>
      <xdr:row>46</xdr:row>
      <xdr:rowOff>175050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15428" y="29051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0.01654</cdr:x>
      <cdr:y>0.11431</cdr:y>
    </cdr:from>
    <cdr:to>
      <cdr:x>0.37141</cdr:x>
      <cdr:y>1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95532" y="272926"/>
          <a:ext cx="2049658" cy="2114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CH" sz="1000"/>
            <a:t>autres zones à bâtir  1%</a:t>
          </a:r>
          <a:endParaRPr lang="de-CH" sz="300"/>
        </a:p>
        <a:p xmlns:a="http://schemas.openxmlformats.org/drawingml/2006/main">
          <a:r>
            <a:rPr lang="de-CH" sz="1000"/>
            <a:t>Zones de transport à l'intérieur des zones à bâtir</a:t>
          </a:r>
          <a:r>
            <a:rPr lang="de-CH" sz="1000" baseline="0"/>
            <a:t>  2%</a:t>
          </a:r>
          <a:endParaRPr lang="de-CH" sz="300" baseline="0"/>
        </a:p>
        <a:p xmlns:a="http://schemas.openxmlformats.org/drawingml/2006/main">
          <a:r>
            <a:rPr lang="de-CH" sz="1000" baseline="0"/>
            <a:t>Zones de tourisme et de loisirs  1%</a:t>
          </a:r>
          <a:endParaRPr lang="de-CH" sz="300" baseline="0"/>
        </a:p>
        <a:p xmlns:a="http://schemas.openxmlformats.org/drawingml/2006/main">
          <a:r>
            <a:rPr lang="de-CH" sz="1000" baseline="0"/>
            <a:t>Zones à bâtir à constructibilité restreinte  3%</a:t>
          </a:r>
          <a:endParaRPr lang="de-CH" sz="150" baseline="0"/>
        </a:p>
        <a:p xmlns:a="http://schemas.openxmlformats.org/drawingml/2006/main">
          <a:r>
            <a:rPr lang="de-CH" sz="1000" baseline="0"/>
            <a:t>Zones affectées à des besoins publics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Zones centrales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600" baseline="0"/>
        </a:p>
        <a:p xmlns:a="http://schemas.openxmlformats.org/drawingml/2006/main">
          <a:r>
            <a:rPr lang="de-CH" sz="1000" baseline="0"/>
            <a:t>Zones mixtes  11%</a:t>
          </a:r>
        </a:p>
        <a:p xmlns:a="http://schemas.openxmlformats.org/drawingml/2006/main">
          <a:endParaRPr lang="de-CH" sz="1000" baseline="0"/>
        </a:p>
        <a:p xmlns:a="http://schemas.openxmlformats.org/drawingml/2006/main">
          <a:endParaRPr lang="de-CH" sz="1000" baseline="0"/>
        </a:p>
        <a:p xmlns:a="http://schemas.openxmlformats.org/drawingml/2006/main">
          <a:r>
            <a:rPr lang="de-CH" sz="1000" baseline="0"/>
            <a:t>100% = 232'038 ha</a:t>
          </a:r>
        </a:p>
      </cdr:txBody>
    </cdr:sp>
  </cdr:relSizeAnchor>
  <cdr:relSizeAnchor xmlns:cdr="http://schemas.openxmlformats.org/drawingml/2006/chartDrawing">
    <cdr:from>
      <cdr:x>0.03378</cdr:x>
      <cdr:y>0.19285</cdr:y>
    </cdr:from>
    <cdr:to>
      <cdr:x>0.61239</cdr:x>
      <cdr:y>0.19285</cdr:y>
    </cdr:to>
    <cdr:sp macro="" textlink="">
      <cdr:nvSpPr>
        <cdr:cNvPr id="18" name="Gerade Verbindung 17"/>
        <cdr:cNvSpPr/>
      </cdr:nvSpPr>
      <cdr:spPr>
        <a:xfrm xmlns:a="http://schemas.openxmlformats.org/drawingml/2006/main">
          <a:off x="195107" y="460448"/>
          <a:ext cx="3341934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0.03068</cdr:x>
      <cdr:y>0.26161</cdr:y>
    </cdr:from>
    <cdr:to>
      <cdr:x>0.60566</cdr:x>
      <cdr:y>0.26161</cdr:y>
    </cdr:to>
    <cdr:sp macro="" textlink="">
      <cdr:nvSpPr>
        <cdr:cNvPr id="19" name="Gerade Verbindung 18"/>
        <cdr:cNvSpPr/>
      </cdr:nvSpPr>
      <cdr:spPr>
        <a:xfrm xmlns:a="http://schemas.openxmlformats.org/drawingml/2006/main" flipV="1">
          <a:off x="177202" y="624608"/>
          <a:ext cx="332096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0.03011</cdr:x>
      <cdr:y>0.32394</cdr:y>
    </cdr:from>
    <cdr:to>
      <cdr:x>0.60009</cdr:x>
      <cdr:y>0.32407</cdr:y>
    </cdr:to>
    <cdr:sp macro="" textlink="">
      <cdr:nvSpPr>
        <cdr:cNvPr id="20" name="Gerade Verbindung 19"/>
        <cdr:cNvSpPr/>
      </cdr:nvSpPr>
      <cdr:spPr>
        <a:xfrm xmlns:a="http://schemas.openxmlformats.org/drawingml/2006/main">
          <a:off x="173910" y="773450"/>
          <a:ext cx="3292088" cy="2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0.03297</cdr:x>
      <cdr:y>0.3914</cdr:y>
    </cdr:from>
    <cdr:to>
      <cdr:x>0.59448</cdr:x>
      <cdr:y>0.39146</cdr:y>
    </cdr:to>
    <cdr:sp macro="" textlink="">
      <cdr:nvSpPr>
        <cdr:cNvPr id="22" name="Gerade Verbindung 21"/>
        <cdr:cNvSpPr/>
      </cdr:nvSpPr>
      <cdr:spPr>
        <a:xfrm xmlns:a="http://schemas.openxmlformats.org/drawingml/2006/main" flipV="1">
          <a:off x="190435" y="934506"/>
          <a:ext cx="3243168" cy="1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0.0295</cdr:x>
      <cdr:y>0.45657</cdr:y>
    </cdr:from>
    <cdr:to>
      <cdr:x>0.56447</cdr:x>
      <cdr:y>0.45657</cdr:y>
    </cdr:to>
    <cdr:sp macro="" textlink="">
      <cdr:nvSpPr>
        <cdr:cNvPr id="24" name="Gerade Verbindung 23"/>
        <cdr:cNvSpPr/>
      </cdr:nvSpPr>
      <cdr:spPr>
        <a:xfrm xmlns:a="http://schemas.openxmlformats.org/drawingml/2006/main">
          <a:off x="170387" y="1090094"/>
          <a:ext cx="3089878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0.0341</cdr:x>
      <cdr:y>0.58882</cdr:y>
    </cdr:from>
    <cdr:to>
      <cdr:x>0.49033</cdr:x>
      <cdr:y>0.58914</cdr:y>
    </cdr:to>
    <cdr:sp macro="" textlink="">
      <cdr:nvSpPr>
        <cdr:cNvPr id="26" name="Gerade Verbindung 25"/>
        <cdr:cNvSpPr/>
      </cdr:nvSpPr>
      <cdr:spPr>
        <a:xfrm xmlns:a="http://schemas.openxmlformats.org/drawingml/2006/main" flipV="1">
          <a:off x="196955" y="1405853"/>
          <a:ext cx="2635092" cy="7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0.03254</cdr:x>
      <cdr:y>0.7624</cdr:y>
    </cdr:from>
    <cdr:to>
      <cdr:x>0.50127</cdr:x>
      <cdr:y>0.7624</cdr:y>
    </cdr:to>
    <cdr:sp macro="" textlink="">
      <cdr:nvSpPr>
        <cdr:cNvPr id="28" name="Gerade Verbindung 27"/>
        <cdr:cNvSpPr/>
      </cdr:nvSpPr>
      <cdr:spPr>
        <a:xfrm xmlns:a="http://schemas.openxmlformats.org/drawingml/2006/main" flipV="1">
          <a:off x="187945" y="1820304"/>
          <a:ext cx="27072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0.64988</cdr:x>
      <cdr:y>0.15184</cdr:y>
    </cdr:from>
    <cdr:to>
      <cdr:x>0.98061</cdr:x>
      <cdr:y>1</cdr:y>
    </cdr:to>
    <cdr:sp macro="" textlink="">
      <cdr:nvSpPr>
        <cdr:cNvPr id="29" name="Textfeld 28"/>
        <cdr:cNvSpPr txBox="1"/>
      </cdr:nvSpPr>
      <cdr:spPr>
        <a:xfrm xmlns:a="http://schemas.openxmlformats.org/drawingml/2006/main">
          <a:off x="3743309" y="371703"/>
          <a:ext cx="1905005" cy="2076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Zones </a:t>
          </a:r>
        </a:p>
        <a:p xmlns:a="http://schemas.openxmlformats.org/drawingml/2006/main">
          <a:pPr algn="r"/>
          <a:r>
            <a:rPr lang="de-CH" sz="1000"/>
            <a:t>d'habitation </a:t>
          </a:r>
          <a:r>
            <a:rPr lang="de-CH" sz="1000" baseline="0"/>
            <a:t> </a:t>
          </a:r>
          <a:r>
            <a:rPr lang="de-CH" sz="1000"/>
            <a:t>46%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endParaRPr lang="de-CH" sz="1400"/>
        </a:p>
        <a:p xmlns:a="http://schemas.openxmlformats.org/drawingml/2006/main">
          <a:pPr algn="r"/>
          <a:r>
            <a:rPr lang="de-CH" sz="1000"/>
            <a:t>Zones d'activités </a:t>
          </a:r>
        </a:p>
        <a:p xmlns:a="http://schemas.openxmlformats.org/drawingml/2006/main">
          <a:pPr algn="r"/>
          <a:r>
            <a:rPr lang="de-CH" sz="1000"/>
            <a:t>économiques  14%</a:t>
          </a:r>
        </a:p>
        <a:p xmlns:a="http://schemas.openxmlformats.org/drawingml/2006/main">
          <a:pPr algn="r"/>
          <a:endParaRPr lang="de-CH" sz="1000"/>
        </a:p>
        <a:p xmlns:a="http://schemas.openxmlformats.org/drawingml/2006/main">
          <a:pPr algn="r"/>
          <a:endParaRPr lang="de-CH" sz="800"/>
        </a:p>
        <a:p xmlns:a="http://schemas.openxmlformats.org/drawingml/2006/main">
          <a:pPr algn="r"/>
          <a:endParaRPr lang="de-CH" sz="800"/>
        </a:p>
        <a:p xmlns:a="http://schemas.openxmlformats.org/drawingml/2006/main">
          <a:pPr algn="r"/>
          <a:r>
            <a:rPr lang="de-CH" sz="1000"/>
            <a:t>© ARE</a:t>
          </a:r>
        </a:p>
      </cdr:txBody>
    </cdr:sp>
  </cdr:relSizeAnchor>
  <cdr:relSizeAnchor xmlns:cdr="http://schemas.openxmlformats.org/drawingml/2006/chartDrawing">
    <cdr:from>
      <cdr:x>0.68912</cdr:x>
      <cdr:y>0.30008</cdr:y>
    </cdr:from>
    <cdr:to>
      <cdr:x>0.96412</cdr:x>
      <cdr:y>0.30008</cdr:y>
    </cdr:to>
    <cdr:sp macro="" textlink="">
      <cdr:nvSpPr>
        <cdr:cNvPr id="31" name="Gerade Verbindung 30"/>
        <cdr:cNvSpPr/>
      </cdr:nvSpPr>
      <cdr:spPr>
        <a:xfrm xmlns:a="http://schemas.openxmlformats.org/drawingml/2006/main" flipH="1">
          <a:off x="3980217" y="716459"/>
          <a:ext cx="1588345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0.594</cdr:x>
      <cdr:y>0.77282</cdr:y>
    </cdr:from>
    <cdr:to>
      <cdr:x>0.96273</cdr:x>
      <cdr:y>0.77282</cdr:y>
    </cdr:to>
    <cdr:sp macro="" textlink="">
      <cdr:nvSpPr>
        <cdr:cNvPr id="32" name="Gerade Verbindung 31"/>
        <cdr:cNvSpPr/>
      </cdr:nvSpPr>
      <cdr:spPr>
        <a:xfrm xmlns:a="http://schemas.openxmlformats.org/drawingml/2006/main" flipH="1">
          <a:off x="3430817" y="1845184"/>
          <a:ext cx="212970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chemeClr val="tx1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de-DE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0.91668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91628" y="2838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0.92511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3078" y="32099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6457950"/>
    <xdr:ext cx="5760000" cy="52200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438900" y="6448425"/>
    <xdr:ext cx="5760000" cy="522000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0.95403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381875" y="588645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0.95403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143875" y="60674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247650</xdr:colOff>
      <xdr:row>14</xdr:row>
      <xdr:rowOff>85725</xdr:rowOff>
    </xdr:from>
    <xdr:to>
      <xdr:col>9</xdr:col>
      <xdr:colOff>102150</xdr:colOff>
      <xdr:row>28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38100</xdr:colOff>
      <xdr:row>29</xdr:row>
      <xdr:rowOff>57150</xdr:rowOff>
    </xdr:from>
    <xdr:to>
      <xdr:col>3</xdr:col>
      <xdr:colOff>1007025</xdr:colOff>
      <xdr:row>43</xdr:row>
      <xdr:rowOff>76200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76200</xdr:colOff>
      <xdr:row>14</xdr:row>
      <xdr:rowOff>104775</xdr:rowOff>
    </xdr:from>
    <xdr:to>
      <xdr:col>3</xdr:col>
      <xdr:colOff>1045125</xdr:colOff>
      <xdr:row>25</xdr:row>
      <xdr:rowOff>169275</xdr:rowOff>
    </xdr:to>
    <xdr:graphicFrame macro="">
      <xdr:nvGraphicFramePr>
        <xdr:cNvPr id="9" name="Diagram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219075</xdr:colOff>
      <xdr:row>29</xdr:row>
      <xdr:rowOff>114300</xdr:rowOff>
    </xdr:from>
    <xdr:to>
      <xdr:col>8</xdr:col>
      <xdr:colOff>1095375</xdr:colOff>
      <xdr:row>43</xdr:row>
      <xdr:rowOff>57150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76900" y="338137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00675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0.62508</cdr:x>
      <cdr:y>0.13724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602735" y="299664"/>
          <a:ext cx="2160904" cy="1883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pPr algn="r"/>
          <a:r>
            <a:rPr lang="de-CH" sz="1000"/>
            <a:t>Très bonne desserte  </a:t>
          </a:r>
          <a:r>
            <a:rPr lang="de-CH" sz="1000" baseline="0"/>
            <a:t>7%</a:t>
          </a:r>
        </a:p>
        <a:p xmlns:a="http://schemas.openxmlformats.org/drawingml/2006/main">
          <a:pPr algn="r"/>
          <a:r>
            <a:rPr lang="de-CH" sz="1000" baseline="0"/>
            <a:t>15'638 ha</a:t>
          </a:r>
        </a:p>
        <a:p xmlns:a="http://schemas.openxmlformats.org/drawingml/2006/main">
          <a:pPr algn="r"/>
          <a:endParaRPr lang="de-CH" sz="800" baseline="0"/>
        </a:p>
        <a:p xmlns:a="http://schemas.openxmlformats.org/drawingml/2006/main">
          <a:pPr algn="r"/>
          <a:r>
            <a:rPr lang="de-CH" sz="1000" baseline="0"/>
            <a:t>Bonne desserte  13%</a:t>
          </a:r>
        </a:p>
        <a:p xmlns:a="http://schemas.openxmlformats.org/drawingml/2006/main">
          <a:pPr algn="r"/>
          <a:r>
            <a:rPr lang="de-CH" sz="1000" baseline="0"/>
            <a:t>29'233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Desserte moyenne 21%</a:t>
          </a:r>
        </a:p>
        <a:p xmlns:a="http://schemas.openxmlformats.org/drawingml/2006/main">
          <a:pPr algn="r"/>
          <a:r>
            <a:rPr lang="de-CH" sz="1000" baseline="0"/>
            <a:t>48'847 ha</a:t>
          </a:r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endParaRPr lang="de-CH" sz="1000" baseline="0"/>
        </a:p>
        <a:p xmlns:a="http://schemas.openxmlformats.org/drawingml/2006/main">
          <a:pPr algn="r"/>
          <a:r>
            <a:rPr lang="de-CH" sz="1000" baseline="0"/>
            <a:t>© ARE</a:t>
          </a:r>
        </a:p>
      </cdr:txBody>
    </cdr:sp>
  </cdr:relSizeAnchor>
  <cdr:relSizeAnchor xmlns:cdr="http://schemas.openxmlformats.org/drawingml/2006/chartDrawing">
    <cdr:from>
      <cdr:x>0</cdr:x>
      <cdr:y>0.13479</cdr:y>
    </cdr:from>
    <cdr:to>
      <cdr:x>0.38199</cdr:x>
      <cdr:y>0.97367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294312"/>
          <a:ext cx="2201652" cy="1831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Ins="216000" rtlCol="0"/>
        <a:lstStyle xmlns:a="http://schemas.openxmlformats.org/drawingml/2006/main"/>
        <a:p xmlns:a="http://schemas.openxmlformats.org/drawingml/2006/main">
          <a:r>
            <a:rPr lang="de-CH" sz="1000"/>
            <a:t>Desserte marginale ou inexistante</a:t>
          </a:r>
          <a:r>
            <a:rPr lang="de-CH" sz="1000" baseline="0"/>
            <a:t>  </a:t>
          </a:r>
          <a:r>
            <a:rPr lang="de-CH" sz="1000"/>
            <a:t>27%</a:t>
          </a:r>
        </a:p>
        <a:p xmlns:a="http://schemas.openxmlformats.org/drawingml/2006/main">
          <a:r>
            <a:rPr lang="de-CH" sz="1000"/>
            <a:t>63'681 ha</a:t>
          </a:r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endParaRPr lang="de-CH" sz="1000"/>
        </a:p>
        <a:p xmlns:a="http://schemas.openxmlformats.org/drawingml/2006/main">
          <a:r>
            <a:rPr lang="de-CH" sz="1000"/>
            <a:t>Faible desserte  32%</a:t>
          </a:r>
        </a:p>
        <a:p xmlns:a="http://schemas.openxmlformats.org/drawingml/2006/main">
          <a:r>
            <a:rPr lang="de-CH" sz="1000"/>
            <a:t>74'639 ha</a:t>
          </a:r>
        </a:p>
      </cdr:txBody>
    </cdr:sp>
  </cdr:relSizeAnchor>
  <cdr:relSizeAnchor xmlns:cdr="http://schemas.openxmlformats.org/drawingml/2006/chartDrawing">
    <cdr:from>
      <cdr:x>0.51826</cdr:x>
      <cdr:y>0.31236</cdr:y>
    </cdr:from>
    <cdr:to>
      <cdr:x>0.96201</cdr:x>
      <cdr:y>0.31236</cdr:y>
    </cdr:to>
    <cdr:sp macro="" textlink="">
      <cdr:nvSpPr>
        <cdr:cNvPr id="5" name="Gerade Verbindung 4"/>
        <cdr:cNvSpPr/>
      </cdr:nvSpPr>
      <cdr:spPr>
        <a:xfrm xmlns:a="http://schemas.openxmlformats.org/drawingml/2006/main" flipV="1">
          <a:off x="2985178" y="674696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0.51717</cdr:x>
      <cdr:y>0.51832</cdr:y>
    </cdr:from>
    <cdr:to>
      <cdr:x>0.96092</cdr:x>
      <cdr:y>0.51832</cdr:y>
    </cdr:to>
    <cdr:sp macro="" textlink="">
      <cdr:nvSpPr>
        <cdr:cNvPr id="7" name="Gerade Verbindung 6"/>
        <cdr:cNvSpPr/>
      </cdr:nvSpPr>
      <cdr:spPr>
        <a:xfrm xmlns:a="http://schemas.openxmlformats.org/drawingml/2006/main" flipV="1">
          <a:off x="2978899" y="1119569"/>
          <a:ext cx="2556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0.60554</cdr:x>
      <cdr:y>0.73232</cdr:y>
    </cdr:from>
    <cdr:to>
      <cdr:x>0.96179</cdr:x>
      <cdr:y>0.73252</cdr:y>
    </cdr:to>
    <cdr:sp macro="" textlink="">
      <cdr:nvSpPr>
        <cdr:cNvPr id="9" name="Gerade Verbindung 8"/>
        <cdr:cNvSpPr/>
      </cdr:nvSpPr>
      <cdr:spPr>
        <a:xfrm xmlns:a="http://schemas.openxmlformats.org/drawingml/2006/main" flipV="1">
          <a:off x="3487910" y="1581809"/>
          <a:ext cx="2052000" cy="43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0.01488</cdr:x>
      <cdr:y>0.82363</cdr:y>
    </cdr:from>
    <cdr:to>
      <cdr:x>0.44613</cdr:x>
      <cdr:y>0.82363</cdr:y>
    </cdr:to>
    <cdr:sp macro="" textlink="">
      <cdr:nvSpPr>
        <cdr:cNvPr id="11" name="Gerade Verbindung 10"/>
        <cdr:cNvSpPr/>
      </cdr:nvSpPr>
      <cdr:spPr>
        <a:xfrm xmlns:a="http://schemas.openxmlformats.org/drawingml/2006/main">
          <a:off x="85709" y="1779039"/>
          <a:ext cx="2484000" cy="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0.01677</cdr:x>
      <cdr:y>0.30477</cdr:y>
    </cdr:from>
    <cdr:to>
      <cdr:x>0.39802</cdr:x>
      <cdr:y>0.30493</cdr:y>
    </cdr:to>
    <cdr:sp macro="" textlink="">
      <cdr:nvSpPr>
        <cdr:cNvPr id="13" name="Gerade Verbindung 12"/>
        <cdr:cNvSpPr/>
      </cdr:nvSpPr>
      <cdr:spPr>
        <a:xfrm xmlns:a="http://schemas.openxmlformats.org/drawingml/2006/main" flipH="1">
          <a:off x="96656" y="665486"/>
          <a:ext cx="2197388" cy="35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400675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104775</xdr:rowOff>
    </xdr:from>
    <xdr:to>
      <xdr:col>4</xdr:col>
      <xdr:colOff>254550</xdr:colOff>
      <xdr:row>29</xdr:row>
      <xdr:rowOff>127275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95250</xdr:rowOff>
    </xdr:from>
    <xdr:to>
      <xdr:col>4</xdr:col>
      <xdr:colOff>254550</xdr:colOff>
      <xdr:row>47</xdr:row>
      <xdr:rowOff>60750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638175</xdr:colOff>
      <xdr:row>30</xdr:row>
      <xdr:rowOff>104775</xdr:rowOff>
    </xdr:from>
    <xdr:to>
      <xdr:col>8</xdr:col>
      <xdr:colOff>1273725</xdr:colOff>
      <xdr:row>47</xdr:row>
      <xdr:rowOff>70275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609600</xdr:colOff>
      <xdr:row>14</xdr:row>
      <xdr:rowOff>85725</xdr:rowOff>
    </xdr:from>
    <xdr:to>
      <xdr:col>8</xdr:col>
      <xdr:colOff>1245150</xdr:colOff>
      <xdr:row>29</xdr:row>
      <xdr:rowOff>108225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114300</xdr:rowOff>
    </xdr:from>
    <xdr:to>
      <xdr:col>3</xdr:col>
      <xdr:colOff>1168950</xdr:colOff>
      <xdr:row>31</xdr:row>
      <xdr:rowOff>115800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647700</xdr:colOff>
      <xdr:row>14</xdr:row>
      <xdr:rowOff>95250</xdr:rowOff>
    </xdr:from>
    <xdr:to>
      <xdr:col>9</xdr:col>
      <xdr:colOff>502200</xdr:colOff>
      <xdr:row>31</xdr:row>
      <xdr:rowOff>96750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72200" y="37719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096000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114300</xdr:rowOff>
    </xdr:from>
    <xdr:to>
      <xdr:col>3</xdr:col>
      <xdr:colOff>1168950</xdr:colOff>
      <xdr:row>31</xdr:row>
      <xdr:rowOff>115800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647700</xdr:colOff>
      <xdr:row>14</xdr:row>
      <xdr:rowOff>95250</xdr:rowOff>
    </xdr:from>
    <xdr:to>
      <xdr:col>9</xdr:col>
      <xdr:colOff>502200</xdr:colOff>
      <xdr:row>31</xdr:row>
      <xdr:rowOff>96750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172200" y="37719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096000" y="37338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0" y="6429375"/>
    <xdr:ext cx="5760000" cy="5580000"/>
    <xdr:graphicFrame macro="">
      <xdr:nvGraphicFramePr>
        <xdr:cNvPr id="3" name="Diagram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115050" y="6448425"/>
    <xdr:ext cx="5760000" cy="5580000"/>
    <xdr:graphicFrame macro="">
      <xdr:nvGraphicFramePr>
        <xdr:cNvPr id="4" name="Diagramm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62600" y="5991225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0.957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991225" y="5829300"/>
          <a:ext cx="568397" cy="2399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619750" y="36480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591175" y="32766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0.92594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467475" y="3762375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 © ARE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0.90132</cdr:x>
      <cdr:y>0.91761</cdr:y>
    </cdr:from>
    <cdr:to>
      <cdr:x>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762625" y="3009900"/>
          <a:ext cx="568409" cy="237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de-CH" sz="1000"/>
            <a:t>© ARE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14</xdr:row>
      <xdr:rowOff>104775</xdr:rowOff>
    </xdr:from>
    <xdr:to>
      <xdr:col>4</xdr:col>
      <xdr:colOff>254550</xdr:colOff>
      <xdr:row>29</xdr:row>
      <xdr:rowOff>127275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95250</xdr:rowOff>
    </xdr:from>
    <xdr:to>
      <xdr:col>4</xdr:col>
      <xdr:colOff>254550</xdr:colOff>
      <xdr:row>47</xdr:row>
      <xdr:rowOff>60750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638175</xdr:colOff>
      <xdr:row>30</xdr:row>
      <xdr:rowOff>104775</xdr:rowOff>
    </xdr:from>
    <xdr:to>
      <xdr:col>8</xdr:col>
      <xdr:colOff>1273725</xdr:colOff>
      <xdr:row>47</xdr:row>
      <xdr:rowOff>70275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609600</xdr:colOff>
      <xdr:row>14</xdr:row>
      <xdr:rowOff>85725</xdr:rowOff>
    </xdr:from>
    <xdr:to>
      <xdr:col>8</xdr:col>
      <xdr:colOff>1245150</xdr:colOff>
      <xdr:row>29</xdr:row>
      <xdr:rowOff>108225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UVEK$\GIS\INFOPLAN\Projekte_GISKZ\Bauzonenstatistik\1_Bauzonenstatistik_2012\5_Dokumentation\Statistique_Confederation_F\Statistique_suisse_zonesabatir_2012_result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u"/>
      <sheetName val="Légende"/>
      <sheetName val="Statistiques_Aff_principale"/>
      <sheetName val="Statistiques_Types_comm"/>
      <sheetName val="Statistiques_cantons"/>
      <sheetName val="Analyses_nonconstr_Aff_princip"/>
      <sheetName val="Analyses_nonconstr_types_comm"/>
      <sheetName val="Analyses_nonconstr_cantons"/>
      <sheetName val="Analyses_desserte_TP_Aff_princ"/>
      <sheetName val="Analyses_desserte_TP_types_comm"/>
      <sheetName val="Analyses_desserte_TP_cantons"/>
      <sheetName val="Comparaison_2007_2012_Aff_princ"/>
      <sheetName val="Typologie_des_communes_ARE"/>
      <sheetName val="Métadonnées_Typlogie_comm_ARE"/>
    </sheetNames>
    <sheetDataSet>
      <sheetData sheetId="0" refreshError="1"/>
      <sheetData sheetId="1" refreshError="1"/>
      <sheetData sheetId="2">
        <row r="4">
          <cell r="B4" t="str">
            <v>Zones d'habitation</v>
          </cell>
          <cell r="C4">
            <v>107629.501070381</v>
          </cell>
        </row>
        <row r="5">
          <cell r="B5" t="str">
            <v>Zones d'activités économiques</v>
          </cell>
          <cell r="C5">
            <v>31745.244888356199</v>
          </cell>
        </row>
        <row r="6">
          <cell r="B6" t="str">
            <v>Zones mixtes</v>
          </cell>
          <cell r="C6">
            <v>21539.691672781901</v>
          </cell>
        </row>
        <row r="7">
          <cell r="B7" t="str">
            <v>Zones centrales</v>
          </cell>
          <cell r="C7">
            <v>28620.4828553017</v>
          </cell>
        </row>
        <row r="8">
          <cell r="B8" t="str">
            <v>Zones affectées à des besoins publics</v>
          </cell>
          <cell r="C8">
            <v>25900.4000825433</v>
          </cell>
        </row>
        <row r="9">
          <cell r="B9" t="str">
            <v>Zones à bâtir à constructibilité restreinte</v>
          </cell>
          <cell r="C9">
            <v>6666.32177095934</v>
          </cell>
        </row>
        <row r="10">
          <cell r="B10" t="str">
            <v>Zones de tourisme et de loisirs</v>
          </cell>
          <cell r="C10">
            <v>2802.84728265888</v>
          </cell>
        </row>
        <row r="11">
          <cell r="B11" t="str">
            <v>Zones de transport à l'intérieur des zones à bâtir</v>
          </cell>
          <cell r="C11">
            <v>1925.8849870213801</v>
          </cell>
        </row>
        <row r="12">
          <cell r="B12" t="str">
            <v>autres zones à bâtir</v>
          </cell>
          <cell r="C12">
            <v>1647.26697675223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lf.giezendanner@are.admin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D31"/>
  <sheetViews>
    <sheetView tabSelected="1" workbookViewId="0"/>
  </sheetViews>
  <sheetFormatPr baseColWidth="10" defaultRowHeight="15" x14ac:dyDescent="0.25"/>
  <cols>
    <col min="1" max="1" width="69.7109375" style="83" customWidth="1"/>
    <col min="2" max="2" width="24.140625" style="83" customWidth="1"/>
    <col min="3" max="3" width="11.42578125" style="83" customWidth="1"/>
    <col min="4" max="4" width="11.42578125" style="84" customWidth="1"/>
    <col min="9" max="9" width="14.28515625" customWidth="1"/>
  </cols>
  <sheetData>
    <row r="1" spans="1:2" ht="18.75" x14ac:dyDescent="0.3">
      <c r="A1" s="92" t="s">
        <v>32</v>
      </c>
    </row>
    <row r="2" spans="1:2" ht="18.75" x14ac:dyDescent="0.3">
      <c r="A2" s="92" t="s">
        <v>48</v>
      </c>
    </row>
    <row r="3" spans="1:2" ht="15" customHeight="1" x14ac:dyDescent="0.25">
      <c r="A3" s="93"/>
    </row>
    <row r="4" spans="1:2" s="83" customFormat="1" ht="17.100000000000001" customHeight="1" x14ac:dyDescent="0.25">
      <c r="A4" s="94" t="s">
        <v>33</v>
      </c>
      <c r="B4" s="82" t="s">
        <v>49</v>
      </c>
    </row>
    <row r="5" spans="1:2" s="83" customFormat="1" ht="15" customHeight="1" x14ac:dyDescent="0.25">
      <c r="A5" s="95" t="s">
        <v>34</v>
      </c>
      <c r="B5" s="83" t="s">
        <v>30</v>
      </c>
    </row>
    <row r="6" spans="1:2" ht="15" customHeight="1" x14ac:dyDescent="0.25">
      <c r="A6" s="93" t="s">
        <v>35</v>
      </c>
      <c r="B6" s="83" t="s">
        <v>188</v>
      </c>
    </row>
    <row r="7" spans="1:2" ht="15" customHeight="1" x14ac:dyDescent="0.25">
      <c r="A7" s="93" t="s">
        <v>136</v>
      </c>
      <c r="B7" s="83" t="s">
        <v>189</v>
      </c>
    </row>
    <row r="8" spans="1:2" ht="15" customHeight="1" x14ac:dyDescent="0.25">
      <c r="A8" s="93" t="s">
        <v>36</v>
      </c>
      <c r="B8" s="83" t="s">
        <v>30</v>
      </c>
    </row>
    <row r="9" spans="1:2" ht="15" customHeight="1" x14ac:dyDescent="0.25">
      <c r="A9" s="96" t="s">
        <v>37</v>
      </c>
      <c r="B9" s="83" t="s">
        <v>190</v>
      </c>
    </row>
    <row r="10" spans="1:2" ht="15" customHeight="1" x14ac:dyDescent="0.25">
      <c r="A10" s="96" t="s">
        <v>38</v>
      </c>
      <c r="B10" s="87">
        <v>13</v>
      </c>
    </row>
    <row r="11" spans="1:2" ht="15" customHeight="1" x14ac:dyDescent="0.25">
      <c r="A11" s="93" t="s">
        <v>39</v>
      </c>
      <c r="B11" s="83" t="s">
        <v>191</v>
      </c>
    </row>
    <row r="12" spans="1:2" ht="15" customHeight="1" x14ac:dyDescent="0.25">
      <c r="A12" s="93" t="s">
        <v>137</v>
      </c>
      <c r="B12" s="83" t="s">
        <v>192</v>
      </c>
    </row>
    <row r="13" spans="1:2" ht="15" customHeight="1" x14ac:dyDescent="0.25">
      <c r="A13" s="93" t="s">
        <v>40</v>
      </c>
      <c r="B13" s="83" t="s">
        <v>30</v>
      </c>
    </row>
    <row r="14" spans="1:2" ht="15" customHeight="1" x14ac:dyDescent="0.25">
      <c r="A14" s="96" t="s">
        <v>41</v>
      </c>
      <c r="B14" s="83" t="s">
        <v>193</v>
      </c>
    </row>
    <row r="15" spans="1:2" ht="15" customHeight="1" x14ac:dyDescent="0.25">
      <c r="A15" s="96" t="s">
        <v>42</v>
      </c>
      <c r="B15" s="83" t="s">
        <v>195</v>
      </c>
    </row>
    <row r="16" spans="1:2" ht="15" customHeight="1" x14ac:dyDescent="0.25">
      <c r="A16" s="96" t="s">
        <v>138</v>
      </c>
      <c r="B16" s="83" t="s">
        <v>194</v>
      </c>
    </row>
    <row r="17" spans="1:2" ht="15" customHeight="1" x14ac:dyDescent="0.25">
      <c r="A17" s="96" t="s">
        <v>43</v>
      </c>
      <c r="B17" s="83" t="s">
        <v>30</v>
      </c>
    </row>
    <row r="18" spans="1:2" ht="15" customHeight="1" x14ac:dyDescent="0.25">
      <c r="A18" s="96" t="s">
        <v>44</v>
      </c>
      <c r="B18" s="83" t="s">
        <v>196</v>
      </c>
    </row>
    <row r="19" spans="1:2" ht="15" customHeight="1" x14ac:dyDescent="0.25">
      <c r="A19" s="95"/>
    </row>
    <row r="20" spans="1:2" ht="15" customHeight="1" x14ac:dyDescent="0.25">
      <c r="A20" s="97"/>
    </row>
    <row r="21" spans="1:2" x14ac:dyDescent="0.25">
      <c r="A21" s="97"/>
    </row>
    <row r="22" spans="1:2" x14ac:dyDescent="0.25">
      <c r="A22" s="83" t="s">
        <v>48</v>
      </c>
    </row>
    <row r="23" spans="1:2" x14ac:dyDescent="0.25">
      <c r="A23" s="83" t="s">
        <v>45</v>
      </c>
    </row>
    <row r="24" spans="1:2" x14ac:dyDescent="0.25">
      <c r="A24" s="83" t="s">
        <v>46</v>
      </c>
    </row>
    <row r="26" spans="1:2" x14ac:dyDescent="0.25">
      <c r="A26" s="83" t="s">
        <v>47</v>
      </c>
    </row>
    <row r="27" spans="1:2" x14ac:dyDescent="0.25">
      <c r="A27" s="83" t="s">
        <v>32</v>
      </c>
    </row>
    <row r="28" spans="1:2" x14ac:dyDescent="0.25">
      <c r="A28" s="83" t="s">
        <v>29</v>
      </c>
    </row>
    <row r="29" spans="1:2" x14ac:dyDescent="0.25">
      <c r="A29" s="85" t="s">
        <v>28</v>
      </c>
    </row>
    <row r="31" spans="1:2" x14ac:dyDescent="0.25">
      <c r="A31" s="86" t="s">
        <v>50</v>
      </c>
    </row>
  </sheetData>
  <hyperlinks>
    <hyperlink ref="A29" r:id="rId1"/>
  </hyperlinks>
  <pageMargins left="0.70866141732282995" right="0.70866141732282995" top="0.78740157480314998" bottom="0.78740157480314998" header="0.31496062992126" footer="0.31496062992126"/>
  <pageSetup paperSize="9" scale="85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zoomScaleNormal="100" workbookViewId="0"/>
  </sheetViews>
  <sheetFormatPr baseColWidth="10" defaultRowHeight="15" x14ac:dyDescent="0.25"/>
  <cols>
    <col min="1" max="1" width="10.7109375" customWidth="1"/>
    <col min="2" max="2" width="41.42578125" customWidth="1"/>
    <col min="3" max="4" width="22.7109375" customWidth="1"/>
    <col min="5" max="5" width="15.7109375" customWidth="1"/>
    <col min="6" max="7" width="17.7109375" customWidth="1"/>
    <col min="8" max="10" width="15.7109375" customWidth="1"/>
    <col min="11" max="12" width="17.7109375" customWidth="1"/>
    <col min="13" max="13" width="12.140625" customWidth="1"/>
    <col min="14" max="14" width="12.28515625" customWidth="1"/>
    <col min="15" max="15" width="12" customWidth="1"/>
    <col min="16" max="16" width="12.42578125" customWidth="1"/>
  </cols>
  <sheetData>
    <row r="1" spans="1:19" ht="18.75" x14ac:dyDescent="0.3">
      <c r="A1" s="81" t="s">
        <v>178</v>
      </c>
    </row>
    <row r="3" spans="1:19" ht="50.1" customHeight="1" x14ac:dyDescent="0.25">
      <c r="A3" s="35" t="s">
        <v>55</v>
      </c>
      <c r="B3" s="35" t="s">
        <v>61</v>
      </c>
      <c r="C3" s="109" t="s">
        <v>73</v>
      </c>
      <c r="D3" s="109" t="s">
        <v>75</v>
      </c>
      <c r="E3" s="109" t="s">
        <v>171</v>
      </c>
      <c r="F3" s="109" t="s">
        <v>78</v>
      </c>
      <c r="G3" s="109" t="s">
        <v>80</v>
      </c>
      <c r="H3" s="109" t="s">
        <v>81</v>
      </c>
      <c r="I3" s="109" t="s">
        <v>83</v>
      </c>
      <c r="J3" s="109" t="s">
        <v>85</v>
      </c>
      <c r="K3" s="35" t="s">
        <v>175</v>
      </c>
      <c r="L3" s="35" t="s">
        <v>176</v>
      </c>
      <c r="N3" s="75" t="s">
        <v>0</v>
      </c>
      <c r="O3" s="109" t="s">
        <v>172</v>
      </c>
      <c r="P3" s="109" t="s">
        <v>173</v>
      </c>
      <c r="Q3" s="109" t="s">
        <v>174</v>
      </c>
    </row>
    <row r="4" spans="1:19" x14ac:dyDescent="0.25">
      <c r="A4" s="3">
        <v>1</v>
      </c>
      <c r="B4" s="111" t="s">
        <v>159</v>
      </c>
      <c r="C4" s="169">
        <v>876.3640171265713</v>
      </c>
      <c r="D4" s="170">
        <v>1604.7956156880837</v>
      </c>
      <c r="E4" s="171">
        <v>15394.728668261621</v>
      </c>
      <c r="F4" s="6">
        <f>SUM(D4-C4)</f>
        <v>728.43159856151237</v>
      </c>
      <c r="G4" s="6">
        <f>SUM(C4)</f>
        <v>876.3640171265713</v>
      </c>
      <c r="H4" s="9">
        <f>SUM(E4/(D4+E4))</f>
        <v>0.90559761621075074</v>
      </c>
      <c r="I4" s="9">
        <f>SUM(F4/(D4+E4))</f>
        <v>4.2850116649985871E-2</v>
      </c>
      <c r="J4" s="9">
        <f>SUM(G4/(D4+E4))</f>
        <v>5.1552267139263447E-2</v>
      </c>
      <c r="K4" s="25">
        <f>SUM(E4/ Statistique_Type_comm_ARE!E4)*10000</f>
        <v>112.55604079624564</v>
      </c>
      <c r="L4" s="25">
        <f>SUM(F4/ Statistique_Type_comm_ARE!E4)*10000</f>
        <v>5.3258084953453286</v>
      </c>
      <c r="N4" s="134" t="s">
        <v>159</v>
      </c>
      <c r="O4" s="135"/>
      <c r="P4" s="135"/>
      <c r="Q4" s="136"/>
    </row>
    <row r="5" spans="1:19" x14ac:dyDescent="0.25">
      <c r="A5" s="4">
        <v>2</v>
      </c>
      <c r="B5" s="112" t="s">
        <v>160</v>
      </c>
      <c r="C5" s="7">
        <v>1811.2573972682592</v>
      </c>
      <c r="D5" s="7">
        <v>2839.8294494033266</v>
      </c>
      <c r="E5" s="7">
        <v>15572.265465723871</v>
      </c>
      <c r="F5" s="7">
        <f t="shared" ref="F5:F12" si="0">SUM(D5-C5)</f>
        <v>1028.5720521350675</v>
      </c>
      <c r="G5" s="7">
        <f t="shared" ref="G5:G12" si="1">SUM(C5)</f>
        <v>1811.2573972682592</v>
      </c>
      <c r="H5" s="10">
        <f t="shared" ref="H5:H13" si="2">SUM(E5/(D5+E5))</f>
        <v>0.84576282804896097</v>
      </c>
      <c r="I5" s="10">
        <f t="shared" ref="I5:I13" si="3">SUM(F5/(D5+E5))</f>
        <v>5.5863933836773932E-2</v>
      </c>
      <c r="J5" s="10">
        <f t="shared" ref="J5:J13" si="4">SUM(G5/(D5+E5))</f>
        <v>9.8373238114265196E-2</v>
      </c>
      <c r="K5" s="26">
        <f>SUM(E5/ Statistique_Type_comm_ARE!E5)*10000</f>
        <v>173.60094831997091</v>
      </c>
      <c r="L5" s="26">
        <f>SUM(F5/ Statistique_Type_comm_ARE!E5)*10000</f>
        <v>11.466609277827766</v>
      </c>
      <c r="N5" s="137" t="s">
        <v>160</v>
      </c>
      <c r="O5" s="138"/>
      <c r="P5" s="138"/>
      <c r="Q5" s="139"/>
      <c r="R5" s="17"/>
      <c r="S5" s="17"/>
    </row>
    <row r="6" spans="1:19" x14ac:dyDescent="0.25">
      <c r="A6" s="4">
        <v>3</v>
      </c>
      <c r="B6" s="112" t="s">
        <v>161</v>
      </c>
      <c r="C6" s="7">
        <v>4296.3270257358026</v>
      </c>
      <c r="D6" s="7">
        <v>6970.0948390620588</v>
      </c>
      <c r="E6" s="7">
        <v>33771.074807639139</v>
      </c>
      <c r="F6" s="7">
        <f t="shared" si="0"/>
        <v>2673.7678133262561</v>
      </c>
      <c r="G6" s="7">
        <f t="shared" si="1"/>
        <v>4296.3270257358026</v>
      </c>
      <c r="H6" s="10">
        <f t="shared" si="2"/>
        <v>0.82891765505248749</v>
      </c>
      <c r="I6" s="10">
        <f t="shared" si="3"/>
        <v>6.5628155414108255E-2</v>
      </c>
      <c r="J6" s="10">
        <f t="shared" si="4"/>
        <v>0.1054541895334042</v>
      </c>
      <c r="K6" s="26">
        <f>SUM(E6/ Statistique_Type_comm_ARE!E6)*10000</f>
        <v>233.93019174211241</v>
      </c>
      <c r="L6" s="26">
        <f>SUM(F6/ Statistique_Type_comm_ARE!E6)*10000</f>
        <v>18.521027856176346</v>
      </c>
      <c r="N6" s="137" t="s">
        <v>161</v>
      </c>
      <c r="O6" s="138"/>
      <c r="P6" s="138"/>
      <c r="Q6" s="139"/>
      <c r="R6" s="17"/>
      <c r="S6" s="17"/>
    </row>
    <row r="7" spans="1:19" x14ac:dyDescent="0.25">
      <c r="A7" s="4">
        <v>4</v>
      </c>
      <c r="B7" s="112" t="s">
        <v>162</v>
      </c>
      <c r="C7" s="7">
        <v>2817.6919251110758</v>
      </c>
      <c r="D7" s="7">
        <v>4331.3151069010401</v>
      </c>
      <c r="E7" s="7">
        <v>22551.881879300061</v>
      </c>
      <c r="F7" s="7">
        <f t="shared" si="0"/>
        <v>1513.6231817899643</v>
      </c>
      <c r="G7" s="7">
        <f t="shared" si="1"/>
        <v>2817.6919251110758</v>
      </c>
      <c r="H7" s="10">
        <f t="shared" si="2"/>
        <v>0.83888392778863818</v>
      </c>
      <c r="I7" s="10">
        <f t="shared" si="3"/>
        <v>5.6303689719898013E-2</v>
      </c>
      <c r="J7" s="10">
        <f t="shared" si="4"/>
        <v>0.10481238249146375</v>
      </c>
      <c r="K7" s="26">
        <f>SUM(E7/ Statistique_Type_comm_ARE!E7)*10000</f>
        <v>211.14610352598669</v>
      </c>
      <c r="L7" s="26">
        <f>SUM(F7/ Statistique_Type_comm_ARE!E7)*10000</f>
        <v>14.171572853745207</v>
      </c>
      <c r="N7" s="137" t="s">
        <v>162</v>
      </c>
      <c r="O7" s="138"/>
      <c r="P7" s="138"/>
      <c r="Q7" s="139"/>
      <c r="R7" s="24"/>
      <c r="S7" s="24"/>
    </row>
    <row r="8" spans="1:19" x14ac:dyDescent="0.25">
      <c r="A8" s="4">
        <v>5</v>
      </c>
      <c r="B8" s="112" t="s">
        <v>163</v>
      </c>
      <c r="C8" s="7">
        <v>4927.2986491652291</v>
      </c>
      <c r="D8" s="7">
        <v>7665.6430536657799</v>
      </c>
      <c r="E8" s="7">
        <v>34272.930656655422</v>
      </c>
      <c r="F8" s="7">
        <f t="shared" si="0"/>
        <v>2738.3444045005508</v>
      </c>
      <c r="G8" s="7">
        <f t="shared" si="1"/>
        <v>4927.2986491652291</v>
      </c>
      <c r="H8" s="10">
        <f t="shared" si="2"/>
        <v>0.81721736398061529</v>
      </c>
      <c r="I8" s="10">
        <f t="shared" si="3"/>
        <v>6.5294171027724682E-2</v>
      </c>
      <c r="J8" s="10">
        <f t="shared" si="4"/>
        <v>0.1174884649916601</v>
      </c>
      <c r="K8" s="26">
        <f>SUM(E8/ Statistique_Type_comm_ARE!E8)*10000</f>
        <v>268.0135587206471</v>
      </c>
      <c r="L8" s="26">
        <f>SUM(F8/ Statistique_Type_comm_ARE!E8)*10000</f>
        <v>21.413792599333664</v>
      </c>
      <c r="N8" s="137" t="s">
        <v>163</v>
      </c>
      <c r="O8" s="138"/>
      <c r="P8" s="138"/>
      <c r="Q8" s="139"/>
    </row>
    <row r="9" spans="1:19" x14ac:dyDescent="0.25">
      <c r="A9" s="4">
        <v>6</v>
      </c>
      <c r="B9" s="112" t="s">
        <v>164</v>
      </c>
      <c r="C9" s="7">
        <v>888.22526712676836</v>
      </c>
      <c r="D9" s="7">
        <v>1333.7086878912096</v>
      </c>
      <c r="E9" s="7">
        <v>5727.7868746158692</v>
      </c>
      <c r="F9" s="7">
        <f t="shared" si="0"/>
        <v>445.48342076444123</v>
      </c>
      <c r="G9" s="7">
        <f t="shared" si="1"/>
        <v>888.22526712676836</v>
      </c>
      <c r="H9" s="10">
        <f t="shared" si="2"/>
        <v>0.81112943057381226</v>
      </c>
      <c r="I9" s="10">
        <f t="shared" si="3"/>
        <v>6.3086270722838067E-2</v>
      </c>
      <c r="J9" s="10">
        <f t="shared" si="4"/>
        <v>0.12578429870334965</v>
      </c>
      <c r="K9" s="26">
        <f>SUM(E9/ Statistique_Type_comm_ARE!E9)*10000</f>
        <v>292.37872184784663</v>
      </c>
      <c r="L9" s="26">
        <f>SUM(F9/ Statistique_Type_comm_ARE!E9)*10000</f>
        <v>22.739999936930072</v>
      </c>
      <c r="N9" s="137" t="s">
        <v>164</v>
      </c>
      <c r="O9" s="138"/>
      <c r="P9" s="138"/>
      <c r="Q9" s="139"/>
    </row>
    <row r="10" spans="1:19" x14ac:dyDescent="0.25">
      <c r="A10" s="4">
        <v>7</v>
      </c>
      <c r="B10" s="112" t="s">
        <v>165</v>
      </c>
      <c r="C10" s="7">
        <v>5655.6364861475076</v>
      </c>
      <c r="D10" s="7">
        <v>8677.0467947839988</v>
      </c>
      <c r="E10" s="7">
        <v>37120.597591457197</v>
      </c>
      <c r="F10" s="7">
        <f t="shared" si="0"/>
        <v>3021.4103086364912</v>
      </c>
      <c r="G10" s="7">
        <f t="shared" si="1"/>
        <v>5655.6364861475076</v>
      </c>
      <c r="H10" s="10">
        <f t="shared" si="2"/>
        <v>0.81053508513222106</v>
      </c>
      <c r="I10" s="10">
        <f t="shared" si="3"/>
        <v>6.5973050560307889E-2</v>
      </c>
      <c r="J10" s="10">
        <f t="shared" si="4"/>
        <v>0.12349186430747097</v>
      </c>
      <c r="K10" s="26">
        <f>SUM(E10/ Statistique_Type_comm_ARE!E10)*10000</f>
        <v>339.8646751648912</v>
      </c>
      <c r="L10" s="26">
        <f>SUM(F10/ Statistique_Type_comm_ARE!E10)*10000</f>
        <v>27.66309541635491</v>
      </c>
      <c r="N10" s="137" t="s">
        <v>165</v>
      </c>
      <c r="O10" s="138"/>
      <c r="P10" s="138"/>
      <c r="Q10" s="139"/>
    </row>
    <row r="11" spans="1:19" x14ac:dyDescent="0.25">
      <c r="A11" s="4">
        <v>8</v>
      </c>
      <c r="B11" s="112" t="s">
        <v>166</v>
      </c>
      <c r="C11" s="7">
        <v>2692.1517913349562</v>
      </c>
      <c r="D11" s="7">
        <v>4239.9929549727958</v>
      </c>
      <c r="E11" s="7">
        <v>18599.339548678199</v>
      </c>
      <c r="F11" s="7">
        <f t="shared" si="0"/>
        <v>1547.8411636378396</v>
      </c>
      <c r="G11" s="7">
        <f t="shared" si="1"/>
        <v>2692.1517913349562</v>
      </c>
      <c r="H11" s="10">
        <f t="shared" si="2"/>
        <v>0.81435565359473572</v>
      </c>
      <c r="I11" s="10">
        <f t="shared" si="3"/>
        <v>6.7770858162794753E-2</v>
      </c>
      <c r="J11" s="10">
        <f t="shared" si="4"/>
        <v>0.11787348824246946</v>
      </c>
      <c r="K11" s="26">
        <f>SUM(E11/ Statistique_Type_comm_ARE!E11)*10000</f>
        <v>402.69118873200165</v>
      </c>
      <c r="L11" s="26">
        <f>SUM(F11/ Statistique_Type_comm_ARE!E11)*10000</f>
        <v>33.512050066204772</v>
      </c>
      <c r="N11" s="137" t="s">
        <v>166</v>
      </c>
      <c r="O11" s="138"/>
      <c r="P11" s="138"/>
      <c r="Q11" s="139"/>
    </row>
    <row r="12" spans="1:19" x14ac:dyDescent="0.25">
      <c r="A12" s="4">
        <v>9</v>
      </c>
      <c r="B12" s="112" t="s">
        <v>167</v>
      </c>
      <c r="C12" s="8">
        <v>1727.7667933489054</v>
      </c>
      <c r="D12" s="8">
        <v>2797.2603796004246</v>
      </c>
      <c r="E12" s="8">
        <v>8568.0924537631799</v>
      </c>
      <c r="F12" s="8">
        <f t="shared" si="0"/>
        <v>1069.4935862515192</v>
      </c>
      <c r="G12" s="7">
        <f t="shared" si="1"/>
        <v>1727.7667933489054</v>
      </c>
      <c r="H12" s="10">
        <f t="shared" si="2"/>
        <v>0.75387826312009287</v>
      </c>
      <c r="I12" s="10">
        <f t="shared" si="3"/>
        <v>9.4101221663084961E-2</v>
      </c>
      <c r="J12" s="10">
        <f t="shared" si="4"/>
        <v>0.15202051521682222</v>
      </c>
      <c r="K12" s="113">
        <f>SUM(E12/ Statistique_Type_comm_ARE!E12)*10000</f>
        <v>499.28862940475159</v>
      </c>
      <c r="L12" s="113">
        <f>SUM(F12/ Statistique_Type_comm_ARE!E12)*10000</f>
        <v>62.322621950952723</v>
      </c>
      <c r="N12" s="140" t="s">
        <v>167</v>
      </c>
      <c r="O12" s="141"/>
      <c r="P12" s="141"/>
      <c r="Q12" s="142"/>
    </row>
    <row r="13" spans="1:19" x14ac:dyDescent="0.25">
      <c r="A13" s="91"/>
      <c r="B13" s="91"/>
      <c r="C13" s="57">
        <f>SUM(C4:C12)</f>
        <v>25692.719352365075</v>
      </c>
      <c r="D13" s="57">
        <f>SUM(D4:D12)</f>
        <v>40459.686881968722</v>
      </c>
      <c r="E13" s="57">
        <f>SUM(E4:E12)</f>
        <v>191578.69794609456</v>
      </c>
      <c r="F13" s="54">
        <f>SUM(F4:F12)</f>
        <v>14766.967529603644</v>
      </c>
      <c r="G13" s="54">
        <f>SUM(G4:G12)</f>
        <v>25692.719352365075</v>
      </c>
      <c r="H13" s="73">
        <f t="shared" si="2"/>
        <v>0.82563364715734988</v>
      </c>
      <c r="I13" s="73">
        <f t="shared" si="3"/>
        <v>6.3640192723051964E-2</v>
      </c>
      <c r="J13" s="73">
        <f t="shared" si="4"/>
        <v>0.11072616011959818</v>
      </c>
      <c r="K13" s="114">
        <f>SUM(E13/ Statistique_Type_comm_ARE!E13)*10000</f>
        <v>240.16863059711804</v>
      </c>
      <c r="L13" s="115">
        <f>SUM(F13/ Statistique_Type_comm_ARE!E13)*10000</f>
        <v>18.512300207066485</v>
      </c>
      <c r="N13" s="76" t="s">
        <v>152</v>
      </c>
      <c r="O13" s="77"/>
      <c r="P13" s="77"/>
      <c r="Q13" s="78"/>
    </row>
    <row r="14" spans="1:19" x14ac:dyDescent="0.25">
      <c r="A14" s="108" t="s">
        <v>135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  <c r="N14" s="61"/>
      <c r="O14" s="62"/>
      <c r="P14" s="62"/>
      <c r="Q14" s="63"/>
    </row>
    <row r="31" spans="1:3" x14ac:dyDescent="0.25">
      <c r="A31" s="2"/>
      <c r="B31" s="2"/>
      <c r="C31" s="2"/>
    </row>
    <row r="48" spans="1:5" x14ac:dyDescent="0.25">
      <c r="A48" s="2"/>
      <c r="E48" s="2"/>
    </row>
    <row r="65" spans="1:1" x14ac:dyDescent="0.25">
      <c r="A65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O31"/>
  <sheetViews>
    <sheetView workbookViewId="0"/>
  </sheetViews>
  <sheetFormatPr baseColWidth="10" defaultRowHeight="15" x14ac:dyDescent="0.25"/>
  <cols>
    <col min="1" max="2" width="17.7109375" customWidth="1"/>
    <col min="3" max="4" width="22.7109375" customWidth="1"/>
    <col min="5" max="10" width="17.7109375" customWidth="1"/>
    <col min="12" max="12" width="10.85546875" bestFit="1" customWidth="1"/>
    <col min="13" max="13" width="9.140625" bestFit="1" customWidth="1"/>
    <col min="15" max="15" width="13" bestFit="1" customWidth="1"/>
  </cols>
  <sheetData>
    <row r="1" spans="1:15" ht="18.75" x14ac:dyDescent="0.3">
      <c r="A1" s="81" t="s">
        <v>179</v>
      </c>
    </row>
    <row r="3" spans="1:15" ht="50.1" customHeight="1" x14ac:dyDescent="0.25">
      <c r="A3" s="49" t="s">
        <v>181</v>
      </c>
      <c r="B3" s="49" t="s">
        <v>180</v>
      </c>
      <c r="C3" s="110" t="s">
        <v>73</v>
      </c>
      <c r="D3" s="110" t="s">
        <v>75</v>
      </c>
      <c r="E3" s="110" t="s">
        <v>171</v>
      </c>
      <c r="F3" s="110" t="s">
        <v>78</v>
      </c>
      <c r="G3" s="110" t="s">
        <v>80</v>
      </c>
      <c r="H3" s="110" t="s">
        <v>81</v>
      </c>
      <c r="I3" s="110" t="s">
        <v>83</v>
      </c>
      <c r="J3" s="110" t="s">
        <v>85</v>
      </c>
      <c r="L3" s="35" t="s">
        <v>153</v>
      </c>
      <c r="M3" s="143" t="s">
        <v>172</v>
      </c>
      <c r="N3" s="143" t="s">
        <v>173</v>
      </c>
      <c r="O3" s="143" t="s">
        <v>174</v>
      </c>
    </row>
    <row r="4" spans="1:15" x14ac:dyDescent="0.25">
      <c r="A4" s="3">
        <v>1</v>
      </c>
      <c r="B4" s="3" t="s">
        <v>1</v>
      </c>
      <c r="C4" s="183">
        <v>2198.0812358673725</v>
      </c>
      <c r="D4" s="184">
        <v>3707.7502977904915</v>
      </c>
      <c r="E4" s="185">
        <v>26711.832774832608</v>
      </c>
      <c r="F4" s="6">
        <f>SUM(D4-C4)</f>
        <v>1509.669061923119</v>
      </c>
      <c r="G4" s="6">
        <f>SUM(C4)</f>
        <v>2198.0812358673725</v>
      </c>
      <c r="H4" s="9">
        <f>SUM(E4/(D4+E4))</f>
        <v>0.87811304681794344</v>
      </c>
      <c r="I4" s="9">
        <f>SUM(F4/(D4+E4))</f>
        <v>4.9628197017656868E-2</v>
      </c>
      <c r="J4" s="9">
        <f>SUM(C4/(D4+E4))</f>
        <v>7.2258756164399682E-2</v>
      </c>
    </row>
    <row r="5" spans="1:15" x14ac:dyDescent="0.25">
      <c r="A5" s="4">
        <v>2</v>
      </c>
      <c r="B5" s="4" t="s">
        <v>2</v>
      </c>
      <c r="C5" s="7">
        <v>2043.6948837890338</v>
      </c>
      <c r="D5" s="7">
        <v>3313.1847943164553</v>
      </c>
      <c r="E5" s="7">
        <v>22927.68340243994</v>
      </c>
      <c r="F5" s="7">
        <f t="shared" ref="F5:F29" si="0">SUM(D5-C5)</f>
        <v>1269.4899105274214</v>
      </c>
      <c r="G5" s="7">
        <f t="shared" ref="G5:G29" si="1">SUM(C5)</f>
        <v>2043.6948837890338</v>
      </c>
      <c r="H5" s="10">
        <f t="shared" ref="H5:H30" si="2">SUM(E5/(D5+E5))</f>
        <v>0.87373951313371589</v>
      </c>
      <c r="I5" s="10">
        <f t="shared" ref="I5:I30" si="3">SUM(F5/(D5+E5))</f>
        <v>4.8378350175332298E-2</v>
      </c>
      <c r="J5" s="10">
        <f t="shared" ref="J5:J30" si="4">SUM(C5/(D5+E5))</f>
        <v>7.7882136690951898E-2</v>
      </c>
    </row>
    <row r="6" spans="1:15" x14ac:dyDescent="0.25">
      <c r="A6" s="4">
        <v>3</v>
      </c>
      <c r="B6" s="4" t="s">
        <v>3</v>
      </c>
      <c r="C6" s="7">
        <v>1142.5079491881168</v>
      </c>
      <c r="D6" s="7">
        <v>1678.656414192794</v>
      </c>
      <c r="E6" s="7">
        <v>8430.89482857441</v>
      </c>
      <c r="F6" s="7">
        <f t="shared" si="0"/>
        <v>536.14846500467729</v>
      </c>
      <c r="G6" s="7">
        <f t="shared" si="1"/>
        <v>1142.5079491881168</v>
      </c>
      <c r="H6" s="10">
        <f t="shared" si="2"/>
        <v>0.83395341950575952</v>
      </c>
      <c r="I6" s="10">
        <f t="shared" si="3"/>
        <v>5.3033854038601405E-2</v>
      </c>
      <c r="J6" s="10">
        <f t="shared" si="4"/>
        <v>0.11301272645563915</v>
      </c>
    </row>
    <row r="7" spans="1:15" x14ac:dyDescent="0.25">
      <c r="A7" s="4">
        <v>4</v>
      </c>
      <c r="B7" s="4" t="s">
        <v>4</v>
      </c>
      <c r="C7" s="7">
        <v>109.80955703549962</v>
      </c>
      <c r="D7" s="7">
        <v>159.37274045944991</v>
      </c>
      <c r="E7" s="7">
        <v>884.03699479952991</v>
      </c>
      <c r="F7" s="7">
        <f t="shared" si="0"/>
        <v>49.563183423950292</v>
      </c>
      <c r="G7" s="7">
        <f t="shared" si="1"/>
        <v>109.80955703549962</v>
      </c>
      <c r="H7" s="10">
        <f t="shared" si="2"/>
        <v>0.84725775975255524</v>
      </c>
      <c r="I7" s="10">
        <f t="shared" si="3"/>
        <v>4.750117020103177E-2</v>
      </c>
      <c r="J7" s="10">
        <f t="shared" si="4"/>
        <v>0.10524107004641309</v>
      </c>
    </row>
    <row r="8" spans="1:15" x14ac:dyDescent="0.25">
      <c r="A8" s="4">
        <v>5</v>
      </c>
      <c r="B8" s="4" t="s">
        <v>5</v>
      </c>
      <c r="C8" s="7">
        <v>355.39271487862493</v>
      </c>
      <c r="D8" s="7">
        <v>523.71465538341204</v>
      </c>
      <c r="E8" s="7">
        <v>3306.1246153774482</v>
      </c>
      <c r="F8" s="7">
        <f t="shared" si="0"/>
        <v>168.32194050478711</v>
      </c>
      <c r="G8" s="7">
        <f t="shared" si="1"/>
        <v>355.39271487862493</v>
      </c>
      <c r="H8" s="10">
        <f t="shared" si="2"/>
        <v>0.86325414244358945</v>
      </c>
      <c r="I8" s="10">
        <f t="shared" si="3"/>
        <v>4.3950131743086755E-2</v>
      </c>
      <c r="J8" s="10">
        <f t="shared" si="4"/>
        <v>9.2795725813323848E-2</v>
      </c>
    </row>
    <row r="9" spans="1:15" x14ac:dyDescent="0.25">
      <c r="A9" s="4">
        <v>6</v>
      </c>
      <c r="B9" s="4" t="s">
        <v>6</v>
      </c>
      <c r="C9" s="7">
        <v>64.624693422757829</v>
      </c>
      <c r="D9" s="7">
        <v>104.30979282057102</v>
      </c>
      <c r="E9" s="7">
        <v>901.30432570694893</v>
      </c>
      <c r="F9" s="7">
        <f t="shared" si="0"/>
        <v>39.68509939781319</v>
      </c>
      <c r="G9" s="7">
        <f t="shared" si="1"/>
        <v>64.624693422757829</v>
      </c>
      <c r="H9" s="10">
        <f t="shared" si="2"/>
        <v>0.89627254540408841</v>
      </c>
      <c r="I9" s="10">
        <f t="shared" si="3"/>
        <v>3.9463546370970284E-2</v>
      </c>
      <c r="J9" s="10">
        <f t="shared" si="4"/>
        <v>6.4263908224941338E-2</v>
      </c>
    </row>
    <row r="10" spans="1:15" x14ac:dyDescent="0.25">
      <c r="A10" s="4">
        <v>7</v>
      </c>
      <c r="B10" s="4" t="s">
        <v>7</v>
      </c>
      <c r="C10" s="7">
        <v>85.046740337960301</v>
      </c>
      <c r="D10" s="7">
        <v>125.95298814700374</v>
      </c>
      <c r="E10" s="7">
        <v>859.41880052782699</v>
      </c>
      <c r="F10" s="7">
        <f t="shared" si="0"/>
        <v>40.906247809043435</v>
      </c>
      <c r="G10" s="7">
        <f t="shared" si="1"/>
        <v>85.046740337960301</v>
      </c>
      <c r="H10" s="10">
        <f t="shared" si="2"/>
        <v>0.87217719281735218</v>
      </c>
      <c r="I10" s="10">
        <f t="shared" si="3"/>
        <v>4.1513516298305915E-2</v>
      </c>
      <c r="J10" s="10">
        <f t="shared" si="4"/>
        <v>8.6309290884341971E-2</v>
      </c>
    </row>
    <row r="11" spans="1:15" x14ac:dyDescent="0.25">
      <c r="A11" s="4">
        <v>8</v>
      </c>
      <c r="B11" s="4" t="s">
        <v>8</v>
      </c>
      <c r="C11" s="7">
        <v>198.60406911047954</v>
      </c>
      <c r="D11" s="7">
        <v>283.58385982002517</v>
      </c>
      <c r="E11" s="7">
        <v>1131.1826628712749</v>
      </c>
      <c r="F11" s="7">
        <f t="shared" si="0"/>
        <v>84.979790709545625</v>
      </c>
      <c r="G11" s="7">
        <f t="shared" si="1"/>
        <v>198.60406911047954</v>
      </c>
      <c r="H11" s="10">
        <f t="shared" si="2"/>
        <v>0.79955430435223651</v>
      </c>
      <c r="I11" s="10">
        <f t="shared" si="3"/>
        <v>6.006630023156697E-2</v>
      </c>
      <c r="J11" s="10">
        <f t="shared" si="4"/>
        <v>0.14037939541619665</v>
      </c>
    </row>
    <row r="12" spans="1:15" x14ac:dyDescent="0.25">
      <c r="A12" s="4">
        <v>9</v>
      </c>
      <c r="B12" s="4" t="s">
        <v>9</v>
      </c>
      <c r="C12" s="7">
        <v>286.54469110865739</v>
      </c>
      <c r="D12" s="7">
        <v>415.71611877907554</v>
      </c>
      <c r="E12" s="7">
        <v>1865.961303850884</v>
      </c>
      <c r="F12" s="7">
        <f t="shared" si="0"/>
        <v>129.17142767041815</v>
      </c>
      <c r="G12" s="7">
        <f t="shared" si="1"/>
        <v>286.54469110865739</v>
      </c>
      <c r="H12" s="10">
        <f t="shared" si="2"/>
        <v>0.81780241384871</v>
      </c>
      <c r="I12" s="10">
        <f t="shared" si="3"/>
        <v>5.6612484477113166E-2</v>
      </c>
      <c r="J12" s="10">
        <f t="shared" si="4"/>
        <v>0.12558510167417691</v>
      </c>
    </row>
    <row r="13" spans="1:15" x14ac:dyDescent="0.25">
      <c r="A13" s="4">
        <v>10</v>
      </c>
      <c r="B13" s="4" t="s">
        <v>10</v>
      </c>
      <c r="C13" s="7">
        <v>1618.243204418302</v>
      </c>
      <c r="D13" s="7">
        <v>2390.4055299023157</v>
      </c>
      <c r="E13" s="7">
        <v>8148.0366774616796</v>
      </c>
      <c r="F13" s="7">
        <f t="shared" si="0"/>
        <v>772.16232548401376</v>
      </c>
      <c r="G13" s="7">
        <f t="shared" si="1"/>
        <v>1618.243204418302</v>
      </c>
      <c r="H13" s="10">
        <f t="shared" si="2"/>
        <v>0.77317278181475813</v>
      </c>
      <c r="I13" s="10">
        <f t="shared" si="3"/>
        <v>7.327101200445417E-2</v>
      </c>
      <c r="J13" s="10">
        <f t="shared" si="4"/>
        <v>0.1535562061807878</v>
      </c>
    </row>
    <row r="14" spans="1:15" x14ac:dyDescent="0.25">
      <c r="A14" s="4">
        <v>11</v>
      </c>
      <c r="B14" s="4" t="s">
        <v>11</v>
      </c>
      <c r="C14" s="7">
        <v>897.06402696818111</v>
      </c>
      <c r="D14" s="7">
        <v>1468.4295269979377</v>
      </c>
      <c r="E14" s="7">
        <v>7096.8847326415098</v>
      </c>
      <c r="F14" s="7">
        <f t="shared" si="0"/>
        <v>571.36550002975662</v>
      </c>
      <c r="G14" s="7">
        <f t="shared" si="1"/>
        <v>897.06402696818111</v>
      </c>
      <c r="H14" s="10">
        <f t="shared" si="2"/>
        <v>0.82856092812410698</v>
      </c>
      <c r="I14" s="10">
        <f t="shared" si="3"/>
        <v>6.6706892789921743E-2</v>
      </c>
      <c r="J14" s="10">
        <f t="shared" si="4"/>
        <v>0.10473217908597116</v>
      </c>
    </row>
    <row r="15" spans="1:15" x14ac:dyDescent="0.25">
      <c r="A15" s="4">
        <v>12</v>
      </c>
      <c r="B15" s="4" t="s">
        <v>12</v>
      </c>
      <c r="C15" s="7">
        <v>70.38956721704858</v>
      </c>
      <c r="D15" s="7">
        <v>139.79819391336267</v>
      </c>
      <c r="E15" s="7">
        <v>1954.2679553735768</v>
      </c>
      <c r="F15" s="7">
        <f t="shared" si="0"/>
        <v>69.408626696314087</v>
      </c>
      <c r="G15" s="7">
        <f t="shared" si="1"/>
        <v>70.38956721704858</v>
      </c>
      <c r="H15" s="10">
        <f t="shared" si="2"/>
        <v>0.93324079377293501</v>
      </c>
      <c r="I15" s="10">
        <f t="shared" si="3"/>
        <v>3.3145384027122901E-2</v>
      </c>
      <c r="J15" s="10">
        <f t="shared" si="4"/>
        <v>3.3613822199942092E-2</v>
      </c>
    </row>
    <row r="16" spans="1:15" x14ac:dyDescent="0.25">
      <c r="A16" s="4">
        <v>13</v>
      </c>
      <c r="B16" s="4" t="s">
        <v>13</v>
      </c>
      <c r="C16" s="7">
        <v>539.34625958671165</v>
      </c>
      <c r="D16" s="7">
        <v>915.84101031863122</v>
      </c>
      <c r="E16" s="7">
        <v>6177.5688095155492</v>
      </c>
      <c r="F16" s="7">
        <f t="shared" si="0"/>
        <v>376.49475073191957</v>
      </c>
      <c r="G16" s="7">
        <f t="shared" si="1"/>
        <v>539.34625958671165</v>
      </c>
      <c r="H16" s="10">
        <f t="shared" si="2"/>
        <v>0.87088846780601759</v>
      </c>
      <c r="I16" s="10">
        <f t="shared" si="3"/>
        <v>5.3076695171225943E-2</v>
      </c>
      <c r="J16" s="10">
        <f t="shared" si="4"/>
        <v>7.6034837022756388E-2</v>
      </c>
    </row>
    <row r="17" spans="1:10" x14ac:dyDescent="0.25">
      <c r="A17" s="4">
        <v>14</v>
      </c>
      <c r="B17" s="4" t="s">
        <v>14</v>
      </c>
      <c r="C17" s="7">
        <v>284.52686599538083</v>
      </c>
      <c r="D17" s="7">
        <v>438.04439631225239</v>
      </c>
      <c r="E17" s="7">
        <v>2533.4956448689381</v>
      </c>
      <c r="F17" s="7">
        <f t="shared" si="0"/>
        <v>153.51753031687156</v>
      </c>
      <c r="G17" s="7">
        <f t="shared" si="1"/>
        <v>284.52686599538083</v>
      </c>
      <c r="H17" s="10">
        <f t="shared" si="2"/>
        <v>0.85258674281968305</v>
      </c>
      <c r="I17" s="10">
        <f t="shared" si="3"/>
        <v>5.1662615407951279E-2</v>
      </c>
      <c r="J17" s="10">
        <f t="shared" si="4"/>
        <v>9.5750641772365641E-2</v>
      </c>
    </row>
    <row r="18" spans="1:10" x14ac:dyDescent="0.25">
      <c r="A18" s="4">
        <v>15</v>
      </c>
      <c r="B18" s="4" t="s">
        <v>15</v>
      </c>
      <c r="C18" s="7">
        <v>110.28999998832187</v>
      </c>
      <c r="D18" s="7">
        <v>182.86544632426163</v>
      </c>
      <c r="E18" s="7">
        <v>1364.2885495108781</v>
      </c>
      <c r="F18" s="7">
        <f t="shared" si="0"/>
        <v>72.575446335939759</v>
      </c>
      <c r="G18" s="7">
        <f t="shared" si="1"/>
        <v>110.28999998832187</v>
      </c>
      <c r="H18" s="10">
        <f t="shared" si="2"/>
        <v>0.88180527160416722</v>
      </c>
      <c r="I18" s="10">
        <f t="shared" si="3"/>
        <v>4.6908999706111468E-2</v>
      </c>
      <c r="J18" s="10">
        <f t="shared" si="4"/>
        <v>7.1285728689721231E-2</v>
      </c>
    </row>
    <row r="19" spans="1:10" x14ac:dyDescent="0.25">
      <c r="A19" s="4">
        <v>16</v>
      </c>
      <c r="B19" s="4" t="s">
        <v>16</v>
      </c>
      <c r="C19" s="7">
        <v>36.881608212300947</v>
      </c>
      <c r="D19" s="7">
        <v>57.611100186820039</v>
      </c>
      <c r="E19" s="7">
        <v>347.57621788962797</v>
      </c>
      <c r="F19" s="7">
        <f t="shared" si="0"/>
        <v>20.729491974519092</v>
      </c>
      <c r="G19" s="7">
        <f t="shared" si="1"/>
        <v>36.881608212300947</v>
      </c>
      <c r="H19" s="10">
        <f t="shared" si="2"/>
        <v>0.85781613190581052</v>
      </c>
      <c r="I19" s="10">
        <f t="shared" si="3"/>
        <v>5.1160268472686975E-2</v>
      </c>
      <c r="J19" s="10">
        <f t="shared" si="4"/>
        <v>9.1023599621502402E-2</v>
      </c>
    </row>
    <row r="20" spans="1:10" x14ac:dyDescent="0.25">
      <c r="A20" s="4">
        <v>17</v>
      </c>
      <c r="B20" s="4" t="s">
        <v>17</v>
      </c>
      <c r="C20" s="7">
        <v>1214.2916559597927</v>
      </c>
      <c r="D20" s="7">
        <v>1984.6576231379336</v>
      </c>
      <c r="E20" s="7">
        <v>11742.36880784807</v>
      </c>
      <c r="F20" s="7">
        <f t="shared" si="0"/>
        <v>770.36596717814086</v>
      </c>
      <c r="G20" s="7">
        <f t="shared" si="1"/>
        <v>1214.2916559597927</v>
      </c>
      <c r="H20" s="10">
        <f t="shared" si="2"/>
        <v>0.85541969827799214</v>
      </c>
      <c r="I20" s="10">
        <f t="shared" si="3"/>
        <v>5.6120382010716792E-2</v>
      </c>
      <c r="J20" s="10">
        <f t="shared" si="4"/>
        <v>8.8459919711291107E-2</v>
      </c>
    </row>
    <row r="21" spans="1:10" x14ac:dyDescent="0.25">
      <c r="A21" s="4">
        <v>18</v>
      </c>
      <c r="B21" s="4" t="s">
        <v>18</v>
      </c>
      <c r="C21" s="7">
        <v>740.58168761453533</v>
      </c>
      <c r="D21" s="7">
        <v>1188.8438459458353</v>
      </c>
      <c r="E21" s="7">
        <v>6277.2922572661801</v>
      </c>
      <c r="F21" s="7">
        <f t="shared" si="0"/>
        <v>448.26215833129993</v>
      </c>
      <c r="G21" s="7">
        <f t="shared" si="1"/>
        <v>740.58168761453533</v>
      </c>
      <c r="H21" s="10">
        <f t="shared" si="2"/>
        <v>0.84076852745366093</v>
      </c>
      <c r="I21" s="10">
        <f t="shared" si="3"/>
        <v>6.0039376745148344E-2</v>
      </c>
      <c r="J21" s="10">
        <f t="shared" si="4"/>
        <v>9.9192095801190774E-2</v>
      </c>
    </row>
    <row r="22" spans="1:10" x14ac:dyDescent="0.25">
      <c r="A22" s="4">
        <v>19</v>
      </c>
      <c r="B22" s="4" t="s">
        <v>19</v>
      </c>
      <c r="C22" s="7">
        <v>2106.8912214174456</v>
      </c>
      <c r="D22" s="7">
        <v>3224.4479202891539</v>
      </c>
      <c r="E22" s="7">
        <v>17365.13172754645</v>
      </c>
      <c r="F22" s="7">
        <f t="shared" si="0"/>
        <v>1117.5566988717082</v>
      </c>
      <c r="G22" s="7">
        <f t="shared" si="1"/>
        <v>2106.8912214174456</v>
      </c>
      <c r="H22" s="10">
        <f t="shared" si="2"/>
        <v>0.84339418407562727</v>
      </c>
      <c r="I22" s="10">
        <f t="shared" si="3"/>
        <v>5.4277781187688647E-2</v>
      </c>
      <c r="J22" s="10">
        <f t="shared" si="4"/>
        <v>0.1023280347366841</v>
      </c>
    </row>
    <row r="23" spans="1:10" x14ac:dyDescent="0.25">
      <c r="A23" s="4">
        <v>20</v>
      </c>
      <c r="B23" s="4" t="s">
        <v>20</v>
      </c>
      <c r="C23" s="7">
        <v>1058.9728659383491</v>
      </c>
      <c r="D23" s="7">
        <v>1588.7954994459481</v>
      </c>
      <c r="E23" s="7">
        <v>9179.7731526696498</v>
      </c>
      <c r="F23" s="7">
        <f t="shared" si="0"/>
        <v>529.82263350759899</v>
      </c>
      <c r="G23" s="7">
        <f t="shared" si="1"/>
        <v>1058.9728659383491</v>
      </c>
      <c r="H23" s="10">
        <f t="shared" si="2"/>
        <v>0.85245991823306866</v>
      </c>
      <c r="I23" s="10">
        <f t="shared" si="3"/>
        <v>4.9200840949601019E-2</v>
      </c>
      <c r="J23" s="10">
        <f t="shared" si="4"/>
        <v>9.8339240817330226E-2</v>
      </c>
    </row>
    <row r="24" spans="1:10" x14ac:dyDescent="0.25">
      <c r="A24" s="4">
        <v>21</v>
      </c>
      <c r="B24" s="4" t="s">
        <v>21</v>
      </c>
      <c r="C24" s="7">
        <v>956.72742675239806</v>
      </c>
      <c r="D24" s="7">
        <v>1701.405787674867</v>
      </c>
      <c r="E24" s="7">
        <v>9443.9146189613293</v>
      </c>
      <c r="F24" s="7">
        <f t="shared" si="0"/>
        <v>744.67836092246898</v>
      </c>
      <c r="G24" s="7">
        <f t="shared" si="1"/>
        <v>956.72742675239806</v>
      </c>
      <c r="H24" s="10">
        <f t="shared" si="2"/>
        <v>0.84734348357882938</v>
      </c>
      <c r="I24" s="10">
        <f t="shared" si="3"/>
        <v>6.6815338972136623E-2</v>
      </c>
      <c r="J24" s="10">
        <f t="shared" si="4"/>
        <v>8.5841177449034051E-2</v>
      </c>
    </row>
    <row r="25" spans="1:10" x14ac:dyDescent="0.25">
      <c r="A25" s="4">
        <v>22</v>
      </c>
      <c r="B25" s="4" t="s">
        <v>22</v>
      </c>
      <c r="C25" s="7">
        <v>3333.8983197217231</v>
      </c>
      <c r="D25" s="7">
        <v>5197.6439714758744</v>
      </c>
      <c r="E25" s="7">
        <v>18026.038106738528</v>
      </c>
      <c r="F25" s="7">
        <f t="shared" si="0"/>
        <v>1863.7456517541514</v>
      </c>
      <c r="G25" s="7">
        <f t="shared" si="1"/>
        <v>3333.8983197217231</v>
      </c>
      <c r="H25" s="10">
        <f t="shared" si="2"/>
        <v>0.77619208039574117</v>
      </c>
      <c r="I25" s="10">
        <f t="shared" si="3"/>
        <v>8.025194478107707E-2</v>
      </c>
      <c r="J25" s="10">
        <f t="shared" si="4"/>
        <v>0.14355597482318172</v>
      </c>
    </row>
    <row r="26" spans="1:10" x14ac:dyDescent="0.25">
      <c r="A26" s="4">
        <v>23</v>
      </c>
      <c r="B26" s="4" t="s">
        <v>23</v>
      </c>
      <c r="C26" s="7">
        <v>3730.0000690284983</v>
      </c>
      <c r="D26" s="7">
        <v>5704.4601969226896</v>
      </c>
      <c r="E26" s="7">
        <v>11479.522450639211</v>
      </c>
      <c r="F26" s="7">
        <f t="shared" si="0"/>
        <v>1974.4601278941914</v>
      </c>
      <c r="G26" s="7">
        <f t="shared" si="1"/>
        <v>3730.0000690284983</v>
      </c>
      <c r="H26" s="10">
        <f t="shared" si="2"/>
        <v>0.66803619894646193</v>
      </c>
      <c r="I26" s="10">
        <f t="shared" si="3"/>
        <v>0.11490119423359239</v>
      </c>
      <c r="J26" s="10">
        <f t="shared" si="4"/>
        <v>0.21706260681994569</v>
      </c>
    </row>
    <row r="27" spans="1:10" x14ac:dyDescent="0.25">
      <c r="A27" s="4">
        <v>24</v>
      </c>
      <c r="B27" s="4" t="s">
        <v>24</v>
      </c>
      <c r="C27" s="7">
        <v>690.77334635364218</v>
      </c>
      <c r="D27" s="7">
        <v>1036.4670719378585</v>
      </c>
      <c r="E27" s="7">
        <v>4474.9704942785802</v>
      </c>
      <c r="F27" s="7">
        <f t="shared" si="0"/>
        <v>345.69372558421628</v>
      </c>
      <c r="G27" s="7">
        <f t="shared" si="1"/>
        <v>690.77334635364218</v>
      </c>
      <c r="H27" s="10">
        <f t="shared" si="2"/>
        <v>0.81194251781221116</v>
      </c>
      <c r="I27" s="10">
        <f t="shared" si="3"/>
        <v>6.2722968632217033E-2</v>
      </c>
      <c r="J27" s="10">
        <f t="shared" si="4"/>
        <v>0.12533451355557185</v>
      </c>
    </row>
    <row r="28" spans="1:10" x14ac:dyDescent="0.25">
      <c r="A28" s="4">
        <v>25</v>
      </c>
      <c r="B28" s="4" t="s">
        <v>25</v>
      </c>
      <c r="C28" s="7">
        <v>1319.805163187224</v>
      </c>
      <c r="D28" s="7">
        <v>2177.331190891779</v>
      </c>
      <c r="E28" s="7">
        <v>5595.9475988548293</v>
      </c>
      <c r="F28" s="7">
        <f t="shared" si="0"/>
        <v>857.52602770455496</v>
      </c>
      <c r="G28" s="7">
        <f t="shared" si="1"/>
        <v>1319.805163187224</v>
      </c>
      <c r="H28" s="10">
        <f t="shared" si="2"/>
        <v>0.71989539423649629</v>
      </c>
      <c r="I28" s="10">
        <f t="shared" si="3"/>
        <v>0.11031715842170489</v>
      </c>
      <c r="J28" s="10">
        <f t="shared" si="4"/>
        <v>0.16978744734179885</v>
      </c>
    </row>
    <row r="29" spans="1:10" x14ac:dyDescent="0.25">
      <c r="A29" s="5">
        <v>26</v>
      </c>
      <c r="B29" s="5" t="s">
        <v>26</v>
      </c>
      <c r="C29" s="8">
        <v>499.72952926670905</v>
      </c>
      <c r="D29" s="8">
        <v>750.39690858191034</v>
      </c>
      <c r="E29" s="8">
        <v>3353.1804350490602</v>
      </c>
      <c r="F29" s="8">
        <f t="shared" si="0"/>
        <v>250.66737931520129</v>
      </c>
      <c r="G29" s="8">
        <f t="shared" si="1"/>
        <v>499.72952926670905</v>
      </c>
      <c r="H29" s="11">
        <f t="shared" si="2"/>
        <v>0.81713591684909348</v>
      </c>
      <c r="I29" s="11">
        <f t="shared" si="3"/>
        <v>6.1085087065375784E-2</v>
      </c>
      <c r="J29" s="11">
        <f t="shared" si="4"/>
        <v>0.12177899608553086</v>
      </c>
    </row>
    <row r="30" spans="1:10" x14ac:dyDescent="0.25">
      <c r="A30" s="55"/>
      <c r="B30" s="58"/>
      <c r="C30" s="57">
        <f>SUM(C4:C29)</f>
        <v>25692.719352365068</v>
      </c>
      <c r="D30" s="57">
        <f>SUM(D4:D29)</f>
        <v>40459.686881968708</v>
      </c>
      <c r="E30" s="57">
        <f>SUM(E4:E29)</f>
        <v>191578.69794609456</v>
      </c>
      <c r="F30" s="57">
        <f>SUM(F4:F29)</f>
        <v>14766.967529603644</v>
      </c>
      <c r="G30" s="57">
        <f>SUM(G4:G29)</f>
        <v>25692.719352365068</v>
      </c>
      <c r="H30" s="60">
        <f t="shared" si="2"/>
        <v>0.82563364715734999</v>
      </c>
      <c r="I30" s="60">
        <f t="shared" si="3"/>
        <v>6.3640192723051978E-2</v>
      </c>
      <c r="J30" s="60">
        <f t="shared" si="4"/>
        <v>0.11072616011959815</v>
      </c>
    </row>
    <row r="31" spans="1:10" x14ac:dyDescent="0.25">
      <c r="A31" s="108" t="s">
        <v>135</v>
      </c>
      <c r="B31" s="18"/>
      <c r="C31" s="19"/>
      <c r="D31" s="19"/>
      <c r="E31" s="19"/>
      <c r="F31" s="20"/>
      <c r="G31" s="20"/>
      <c r="H31" s="20"/>
      <c r="I31" s="18"/>
      <c r="J31" s="22"/>
    </row>
  </sheetData>
  <pageMargins left="0.70866141732282995" right="0.70866141732282995" top="0.78740157480314998" bottom="0.78740157480314998" header="0.31496062992126" footer="0.31496062992126"/>
  <pageSetup paperSize="9" scale="5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S71"/>
  <sheetViews>
    <sheetView zoomScaleNormal="100" workbookViewId="0"/>
  </sheetViews>
  <sheetFormatPr baseColWidth="10" defaultRowHeight="15" x14ac:dyDescent="0.25"/>
  <cols>
    <col min="1" max="1" width="10.7109375" customWidth="1"/>
    <col min="2" max="2" width="43.42578125" customWidth="1"/>
    <col min="3" max="12" width="17.7109375" customWidth="1"/>
    <col min="14" max="14" width="12.7109375" customWidth="1"/>
    <col min="15" max="19" width="17.7109375" customWidth="1"/>
  </cols>
  <sheetData>
    <row r="1" spans="1:19" ht="18.75" x14ac:dyDescent="0.3">
      <c r="A1" s="81" t="s">
        <v>186</v>
      </c>
    </row>
    <row r="3" spans="1:19" ht="50.1" customHeight="1" x14ac:dyDescent="0.25">
      <c r="A3" s="35" t="s">
        <v>53</v>
      </c>
      <c r="B3" s="35" t="s">
        <v>57</v>
      </c>
      <c r="C3" s="110" t="s">
        <v>90</v>
      </c>
      <c r="D3" s="110" t="s">
        <v>92</v>
      </c>
      <c r="E3" s="110" t="s">
        <v>94</v>
      </c>
      <c r="F3" s="110" t="s">
        <v>184</v>
      </c>
      <c r="G3" s="110" t="s">
        <v>98</v>
      </c>
      <c r="H3" s="110" t="s">
        <v>100</v>
      </c>
      <c r="I3" s="110" t="s">
        <v>102</v>
      </c>
      <c r="J3" s="110" t="s">
        <v>104</v>
      </c>
      <c r="K3" s="110" t="s">
        <v>185</v>
      </c>
      <c r="L3" s="110" t="s">
        <v>108</v>
      </c>
      <c r="N3" s="35" t="s">
        <v>153</v>
      </c>
      <c r="O3" s="120" t="s">
        <v>202</v>
      </c>
      <c r="P3" s="120" t="s">
        <v>203</v>
      </c>
      <c r="Q3" s="120" t="s">
        <v>206</v>
      </c>
      <c r="R3" s="120" t="s">
        <v>204</v>
      </c>
      <c r="S3" s="120" t="s">
        <v>205</v>
      </c>
    </row>
    <row r="4" spans="1:19" x14ac:dyDescent="0.25">
      <c r="A4" s="3">
        <v>11</v>
      </c>
      <c r="B4" s="3" t="s">
        <v>126</v>
      </c>
      <c r="C4" s="160">
        <v>5471.3874733659513</v>
      </c>
      <c r="D4" s="161">
        <v>13594.673865172363</v>
      </c>
      <c r="E4" s="162">
        <v>23489.252394941977</v>
      </c>
      <c r="F4" s="163">
        <v>35903.696003407444</v>
      </c>
      <c r="G4" s="164">
        <v>28351.514437377369</v>
      </c>
      <c r="H4" s="9">
        <f>SUM(C4/($C4+$D4+$E4+$F4+$G4))</f>
        <v>5.1225172010570717E-2</v>
      </c>
      <c r="I4" s="9">
        <f>SUM(D4/($C4+$D4+$E4+$F4+$G4))</f>
        <v>0.12727841165719006</v>
      </c>
      <c r="J4" s="9">
        <f t="shared" ref="J4:J13" si="0">SUM(E4/($C4+$D4+$E4+$F4+$G4))</f>
        <v>0.21991514952794766</v>
      </c>
      <c r="K4" s="9">
        <f t="shared" ref="K4:K13" si="1">SUM(F4/($C4+$D4+$E4+$F4+$G4))</f>
        <v>0.33614380493844698</v>
      </c>
      <c r="L4" s="9">
        <f t="shared" ref="L4:L13" si="2">SUM(G4/($C4+$D4+$E4+$F4+$G4))</f>
        <v>0.26543746186584466</v>
      </c>
    </row>
    <row r="5" spans="1:19" x14ac:dyDescent="0.25">
      <c r="A5" s="4">
        <v>12</v>
      </c>
      <c r="B5" s="4" t="s">
        <v>127</v>
      </c>
      <c r="C5" s="7">
        <v>1210.6302825875619</v>
      </c>
      <c r="D5" s="7">
        <v>3278.2967647926998</v>
      </c>
      <c r="E5" s="7">
        <v>6963.5511597804834</v>
      </c>
      <c r="F5" s="7">
        <v>9547.2208438190773</v>
      </c>
      <c r="G5" s="7">
        <v>10663.382733355971</v>
      </c>
      <c r="H5" s="10">
        <f t="shared" ref="H5:H13" si="3">SUM(C5/($C5+$D5+$E5+$F5+$G5))</f>
        <v>3.8234758411497365E-2</v>
      </c>
      <c r="I5" s="10">
        <f t="shared" ref="I5:I13" si="4">SUM(D5/($C5+$D5+$E5+$F5+$G5))</f>
        <v>0.10353688207363704</v>
      </c>
      <c r="J5" s="10">
        <f t="shared" si="0"/>
        <v>0.21992651275105693</v>
      </c>
      <c r="K5" s="10">
        <f t="shared" si="1"/>
        <v>0.3015253192613182</v>
      </c>
      <c r="L5" s="10">
        <f t="shared" si="2"/>
        <v>0.3367765275024906</v>
      </c>
      <c r="N5" s="116">
        <v>2012</v>
      </c>
      <c r="O5" s="117">
        <v>14206.759598753597</v>
      </c>
      <c r="P5" s="117">
        <v>26585.138392553104</v>
      </c>
      <c r="Q5" s="117">
        <v>43514.778084180572</v>
      </c>
      <c r="R5" s="117">
        <v>70993.704022767968</v>
      </c>
      <c r="S5" s="117">
        <v>73178.132942958327</v>
      </c>
    </row>
    <row r="6" spans="1:19" x14ac:dyDescent="0.25">
      <c r="A6" s="4">
        <v>13</v>
      </c>
      <c r="B6" s="4" t="s">
        <v>128</v>
      </c>
      <c r="C6" s="7">
        <v>3565.7634644659165</v>
      </c>
      <c r="D6" s="7">
        <v>4080.5231539307415</v>
      </c>
      <c r="E6" s="7">
        <v>5680.0658338452704</v>
      </c>
      <c r="F6" s="7">
        <v>7628.3660428386984</v>
      </c>
      <c r="G6" s="7">
        <v>4034.3014200181792</v>
      </c>
      <c r="H6" s="10">
        <f t="shared" si="3"/>
        <v>0.14269320992102694</v>
      </c>
      <c r="I6" s="10">
        <f t="shared" si="4"/>
        <v>0.16329264484139364</v>
      </c>
      <c r="J6" s="10">
        <f t="shared" si="0"/>
        <v>0.22730246536853072</v>
      </c>
      <c r="K6" s="10">
        <f t="shared" si="1"/>
        <v>0.30526871677066075</v>
      </c>
      <c r="L6" s="10">
        <f t="shared" si="2"/>
        <v>0.16144296309838801</v>
      </c>
      <c r="N6" s="2"/>
    </row>
    <row r="7" spans="1:19" x14ac:dyDescent="0.25">
      <c r="A7" s="4">
        <v>14</v>
      </c>
      <c r="B7" s="4" t="s">
        <v>129</v>
      </c>
      <c r="C7" s="7">
        <v>2580.1466440308163</v>
      </c>
      <c r="D7" s="7">
        <v>2425.5927851439847</v>
      </c>
      <c r="E7" s="7">
        <v>3972.5129214493436</v>
      </c>
      <c r="F7" s="7">
        <v>9172.6959568906041</v>
      </c>
      <c r="G7" s="7">
        <v>7676.7003524346637</v>
      </c>
      <c r="H7" s="10">
        <f t="shared" si="3"/>
        <v>9.989862716507425E-2</v>
      </c>
      <c r="I7" s="10">
        <f t="shared" si="4"/>
        <v>9.391458034293762E-2</v>
      </c>
      <c r="J7" s="10">
        <f t="shared" si="0"/>
        <v>0.1538085395907319</v>
      </c>
      <c r="K7" s="10">
        <f t="shared" si="1"/>
        <v>0.35515025303540615</v>
      </c>
      <c r="L7" s="10">
        <f t="shared" si="2"/>
        <v>0.29722799986584991</v>
      </c>
      <c r="N7" s="116">
        <v>2012</v>
      </c>
      <c r="O7" s="118">
        <f>SUM(O5/($O5+$P5+$Q5+$R5+$S5))</f>
        <v>6.217984969199683E-2</v>
      </c>
      <c r="P7" s="118">
        <f>SUM(P5/($O5+$P5+$Q5+$R5+$S5))</f>
        <v>0.11635728033540557</v>
      </c>
      <c r="Q7" s="118">
        <f>SUM(Q5/($O5+$P5+$Q5+$R5+$S5))</f>
        <v>0.19045457493996934</v>
      </c>
      <c r="R7" s="118">
        <f>SUM(R5/($O5+$P5+$Q5+$R5+$S5))</f>
        <v>0.31072376600228457</v>
      </c>
      <c r="S7" s="118">
        <f>SUM(S5/($O5+$P5+$Q5+$R5+$S5))</f>
        <v>0.32028452903034371</v>
      </c>
    </row>
    <row r="8" spans="1:19" x14ac:dyDescent="0.25">
      <c r="A8" s="4">
        <v>15</v>
      </c>
      <c r="B8" s="4" t="s">
        <v>130</v>
      </c>
      <c r="C8" s="7">
        <v>1741.5114423124771</v>
      </c>
      <c r="D8" s="7">
        <v>3776.7364883282235</v>
      </c>
      <c r="E8" s="7">
        <v>5557.6835321783474</v>
      </c>
      <c r="F8" s="7">
        <v>7708.5356395050458</v>
      </c>
      <c r="G8" s="7">
        <v>7280.1710696080509</v>
      </c>
      <c r="H8" s="10">
        <f t="shared" si="3"/>
        <v>6.6815101396183338E-2</v>
      </c>
      <c r="I8" s="10">
        <f t="shared" si="4"/>
        <v>0.14489886502223628</v>
      </c>
      <c r="J8" s="10">
        <f t="shared" si="0"/>
        <v>0.21322695889802032</v>
      </c>
      <c r="K8" s="10">
        <f t="shared" si="1"/>
        <v>0.29574688851065756</v>
      </c>
      <c r="L8" s="10">
        <f t="shared" si="2"/>
        <v>0.27931218617290243</v>
      </c>
      <c r="N8" s="116">
        <v>2017</v>
      </c>
      <c r="O8" s="119">
        <f>SUM(H13)</f>
        <v>6.7394577724389684E-2</v>
      </c>
      <c r="P8" s="119">
        <f>SUM(I13)</f>
        <v>0.12598291173153586</v>
      </c>
      <c r="Q8" s="119">
        <f>SUM(J13)</f>
        <v>0.21051319538314706</v>
      </c>
      <c r="R8" s="119">
        <f>SUM(K13)</f>
        <v>0.32166828646955237</v>
      </c>
      <c r="S8" s="119">
        <f>SUM(L13)</f>
        <v>0.27444102869137504</v>
      </c>
    </row>
    <row r="9" spans="1:19" x14ac:dyDescent="0.25">
      <c r="A9" s="4">
        <v>16</v>
      </c>
      <c r="B9" s="4" t="s">
        <v>131</v>
      </c>
      <c r="C9" s="7">
        <v>584.61635148575272</v>
      </c>
      <c r="D9" s="7">
        <v>1209.0555966446993</v>
      </c>
      <c r="E9" s="7">
        <v>1605.9632201089478</v>
      </c>
      <c r="F9" s="7">
        <v>2068.6700359877109</v>
      </c>
      <c r="G9" s="7">
        <v>1990.3426407711945</v>
      </c>
      <c r="H9" s="10">
        <f t="shared" si="3"/>
        <v>7.838101002151357E-2</v>
      </c>
      <c r="I9" s="10">
        <f t="shared" si="4"/>
        <v>0.16210117728717816</v>
      </c>
      <c r="J9" s="10">
        <f t="shared" si="0"/>
        <v>0.21531559787822546</v>
      </c>
      <c r="K9" s="10">
        <f t="shared" si="1"/>
        <v>0.27735188454767185</v>
      </c>
      <c r="L9" s="10">
        <f t="shared" si="2"/>
        <v>0.26685033026541111</v>
      </c>
    </row>
    <row r="10" spans="1:19" x14ac:dyDescent="0.25">
      <c r="A10" s="4">
        <v>17</v>
      </c>
      <c r="B10" s="4" t="s">
        <v>132</v>
      </c>
      <c r="C10" s="7">
        <v>76.266303939305885</v>
      </c>
      <c r="D10" s="7">
        <v>191.42441386556109</v>
      </c>
      <c r="E10" s="7">
        <v>448.84255598891059</v>
      </c>
      <c r="F10" s="7">
        <v>976.70942062531685</v>
      </c>
      <c r="G10" s="7">
        <v>1778.6043353870796</v>
      </c>
      <c r="H10" s="10">
        <f t="shared" si="3"/>
        <v>2.1967069195316383E-2</v>
      </c>
      <c r="I10" s="10">
        <f t="shared" si="4"/>
        <v>5.5136188957106189E-2</v>
      </c>
      <c r="J10" s="10">
        <f t="shared" si="0"/>
        <v>0.12928062559656281</v>
      </c>
      <c r="K10" s="10">
        <f t="shared" si="1"/>
        <v>0.28132271158267147</v>
      </c>
      <c r="L10" s="10">
        <f t="shared" si="2"/>
        <v>0.51229340466834317</v>
      </c>
    </row>
    <row r="11" spans="1:19" x14ac:dyDescent="0.25">
      <c r="A11" s="4">
        <v>18</v>
      </c>
      <c r="B11" s="4" t="s">
        <v>133</v>
      </c>
      <c r="C11" s="7">
        <v>388.20397412957072</v>
      </c>
      <c r="D11" s="7">
        <v>614.04968115043255</v>
      </c>
      <c r="E11" s="7">
        <v>893.4036562710096</v>
      </c>
      <c r="F11" s="7">
        <v>1111.1831405179719</v>
      </c>
      <c r="G11" s="7">
        <v>846.24622408681205</v>
      </c>
      <c r="H11" s="10">
        <f t="shared" si="3"/>
        <v>0.10075142522277222</v>
      </c>
      <c r="I11" s="10">
        <f t="shared" si="4"/>
        <v>0.15936565480096246</v>
      </c>
      <c r="J11" s="10">
        <f t="shared" si="0"/>
        <v>0.23186700205829613</v>
      </c>
      <c r="K11" s="10">
        <f t="shared" si="1"/>
        <v>0.28838778722377278</v>
      </c>
      <c r="L11" s="10">
        <f t="shared" si="2"/>
        <v>0.21962813069419637</v>
      </c>
    </row>
    <row r="12" spans="1:19" x14ac:dyDescent="0.25">
      <c r="A12" s="5">
        <v>19</v>
      </c>
      <c r="B12" s="5" t="s">
        <v>134</v>
      </c>
      <c r="C12" s="8">
        <v>19.603024845777483</v>
      </c>
      <c r="D12" s="8">
        <v>62.518604768779106</v>
      </c>
      <c r="E12" s="8">
        <v>235.86656659332542</v>
      </c>
      <c r="F12" s="8">
        <v>522.31255838514232</v>
      </c>
      <c r="G12" s="8">
        <v>1059.5898143524926</v>
      </c>
      <c r="H12" s="11">
        <f t="shared" si="3"/>
        <v>1.0317975764602914E-2</v>
      </c>
      <c r="I12" s="11">
        <f t="shared" si="4"/>
        <v>3.2906424080771331E-2</v>
      </c>
      <c r="J12" s="11">
        <f t="shared" si="0"/>
        <v>0.12414744851554098</v>
      </c>
      <c r="K12" s="11">
        <f t="shared" si="1"/>
        <v>0.27491718045373414</v>
      </c>
      <c r="L12" s="11">
        <f t="shared" si="2"/>
        <v>0.55771097118535062</v>
      </c>
    </row>
    <row r="13" spans="1:19" x14ac:dyDescent="0.25">
      <c r="A13" s="64"/>
      <c r="B13" s="65"/>
      <c r="C13" s="59">
        <f>SUM(C4:C12)</f>
        <v>15638.128961163131</v>
      </c>
      <c r="D13" s="59">
        <f t="shared" ref="D13:G13" si="5">SUM(D4:D12)</f>
        <v>29232.871353797484</v>
      </c>
      <c r="E13" s="59">
        <f t="shared" si="5"/>
        <v>48847.141841157616</v>
      </c>
      <c r="F13" s="59">
        <f t="shared" si="5"/>
        <v>74639.389641977003</v>
      </c>
      <c r="G13" s="59">
        <f t="shared" si="5"/>
        <v>63680.853027391808</v>
      </c>
      <c r="H13" s="66">
        <f t="shared" si="3"/>
        <v>6.7394577724389684E-2</v>
      </c>
      <c r="I13" s="66">
        <f t="shared" si="4"/>
        <v>0.12598291173153586</v>
      </c>
      <c r="J13" s="66">
        <f t="shared" si="0"/>
        <v>0.21051319538314706</v>
      </c>
      <c r="K13" s="66">
        <f t="shared" si="1"/>
        <v>0.32166828646955237</v>
      </c>
      <c r="L13" s="66">
        <f t="shared" si="2"/>
        <v>0.27444102869137504</v>
      </c>
    </row>
    <row r="14" spans="1:19" x14ac:dyDescent="0.25">
      <c r="A14" s="108" t="s">
        <v>135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</row>
    <row r="17" spans="10:10" x14ac:dyDescent="0.25">
      <c r="J17" s="79"/>
    </row>
    <row r="54" spans="1:2" x14ac:dyDescent="0.25">
      <c r="A54" s="2"/>
      <c r="B54" s="2"/>
    </row>
    <row r="65" spans="1:6" x14ac:dyDescent="0.25">
      <c r="A65" s="2"/>
    </row>
    <row r="71" spans="1:6" x14ac:dyDescent="0.25">
      <c r="A71" s="2"/>
      <c r="F71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S14"/>
  <sheetViews>
    <sheetView zoomScaleNormal="100" workbookViewId="0"/>
  </sheetViews>
  <sheetFormatPr baseColWidth="10" defaultRowHeight="15" x14ac:dyDescent="0.25"/>
  <cols>
    <col min="1" max="1" width="10.7109375" customWidth="1"/>
    <col min="2" max="2" width="40.42578125" customWidth="1"/>
    <col min="3" max="12" width="17.7109375" customWidth="1"/>
    <col min="14" max="14" width="12.7109375" customWidth="1"/>
    <col min="15" max="19" width="17.7109375" customWidth="1"/>
  </cols>
  <sheetData>
    <row r="1" spans="1:19" ht="18.75" x14ac:dyDescent="0.3">
      <c r="A1" s="81" t="s">
        <v>183</v>
      </c>
    </row>
    <row r="3" spans="1:19" ht="50.1" customHeight="1" x14ac:dyDescent="0.25">
      <c r="A3" s="35" t="s">
        <v>55</v>
      </c>
      <c r="B3" s="35" t="s">
        <v>59</v>
      </c>
      <c r="C3" s="110" t="s">
        <v>90</v>
      </c>
      <c r="D3" s="110" t="s">
        <v>92</v>
      </c>
      <c r="E3" s="110" t="s">
        <v>94</v>
      </c>
      <c r="F3" s="110" t="s">
        <v>184</v>
      </c>
      <c r="G3" s="110" t="s">
        <v>98</v>
      </c>
      <c r="H3" s="110" t="s">
        <v>100</v>
      </c>
      <c r="I3" s="110" t="s">
        <v>102</v>
      </c>
      <c r="J3" s="110" t="s">
        <v>104</v>
      </c>
      <c r="K3" s="110" t="s">
        <v>185</v>
      </c>
      <c r="L3" s="110" t="s">
        <v>108</v>
      </c>
      <c r="N3" s="35" t="s">
        <v>153</v>
      </c>
      <c r="O3" s="120" t="s">
        <v>202</v>
      </c>
      <c r="P3" s="120" t="s">
        <v>203</v>
      </c>
      <c r="Q3" s="120" t="s">
        <v>206</v>
      </c>
      <c r="R3" s="120" t="s">
        <v>204</v>
      </c>
      <c r="S3" s="120" t="s">
        <v>205</v>
      </c>
    </row>
    <row r="4" spans="1:19" x14ac:dyDescent="0.25">
      <c r="A4" s="3">
        <v>11</v>
      </c>
      <c r="B4" s="12" t="s">
        <v>143</v>
      </c>
      <c r="C4" s="150">
        <v>9785.5364229829993</v>
      </c>
      <c r="D4" s="151">
        <v>12348.6954471673</v>
      </c>
      <c r="E4" s="152">
        <v>11905.7759397795</v>
      </c>
      <c r="F4" s="153">
        <v>7818.81446089576</v>
      </c>
      <c r="G4" s="154">
        <v>2578.1887309226699</v>
      </c>
      <c r="H4" s="37">
        <f>SUM(C4/($C4+$D4+$E4+$F4+$G4))</f>
        <v>0.22021140041570347</v>
      </c>
      <c r="I4" s="36">
        <f t="shared" ref="I4:L4" si="0">SUM(D4/($C4+$D4+$E4+$F4+$G4))</f>
        <v>0.27789212570308747</v>
      </c>
      <c r="J4" s="36">
        <f t="shared" si="0"/>
        <v>0.26792476972204782</v>
      </c>
      <c r="K4" s="36">
        <f t="shared" si="0"/>
        <v>0.17595275390120532</v>
      </c>
      <c r="L4" s="36">
        <f t="shared" si="0"/>
        <v>5.8018950257955906E-2</v>
      </c>
    </row>
    <row r="5" spans="1:19" x14ac:dyDescent="0.25">
      <c r="A5" s="4">
        <v>12</v>
      </c>
      <c r="B5" s="12" t="s">
        <v>144</v>
      </c>
      <c r="C5" s="38">
        <v>3813.0118526998899</v>
      </c>
      <c r="D5" s="38">
        <v>10444.3716133201</v>
      </c>
      <c r="E5" s="38">
        <v>13492.6058404905</v>
      </c>
      <c r="F5" s="38">
        <v>11573.290686104699</v>
      </c>
      <c r="G5" s="38">
        <v>5340.3272062948699</v>
      </c>
      <c r="H5" s="40">
        <f t="shared" ref="H5:H13" si="1">SUM(C5/($C5+$D5+$E5+$F5+$G5))</f>
        <v>8.5371784587809557E-2</v>
      </c>
      <c r="I5" s="39">
        <f t="shared" ref="I5:I13" si="2">SUM(D5/($C5+$D5+$E5+$F5+$G5))</f>
        <v>0.23384523258065409</v>
      </c>
      <c r="J5" s="39">
        <f t="shared" ref="J5:J13" si="3">SUM(E5/($C5+$D5+$E5+$F5+$G5))</f>
        <v>0.30209395717638687</v>
      </c>
      <c r="K5" s="39">
        <f t="shared" ref="K5:K13" si="4">SUM(F5/($C5+$D5+$E5+$F5+$G5))</f>
        <v>0.25912127147641417</v>
      </c>
      <c r="L5" s="39">
        <f t="shared" ref="L5:L13" si="5">SUM(G5/($C5+$D5+$E5+$F5+$G5))</f>
        <v>0.11956775417873529</v>
      </c>
    </row>
    <row r="6" spans="1:19" x14ac:dyDescent="0.25">
      <c r="A6" s="4">
        <v>13</v>
      </c>
      <c r="B6" s="12" t="s">
        <v>145</v>
      </c>
      <c r="C6" s="38">
        <v>1502.7326160759499</v>
      </c>
      <c r="D6" s="38">
        <v>3109.5693123197002</v>
      </c>
      <c r="E6" s="38">
        <v>6997.5464081751597</v>
      </c>
      <c r="F6" s="38">
        <v>8881.0259056222494</v>
      </c>
      <c r="G6" s="38">
        <v>5949.8774723479</v>
      </c>
      <c r="H6" s="40">
        <f t="shared" si="1"/>
        <v>5.6833959650607425E-2</v>
      </c>
      <c r="I6" s="39">
        <f t="shared" si="2"/>
        <v>0.1176051780180519</v>
      </c>
      <c r="J6" s="39">
        <f t="shared" si="3"/>
        <v>0.26465005547958359</v>
      </c>
      <c r="K6" s="39">
        <f t="shared" si="4"/>
        <v>0.33588401727391787</v>
      </c>
      <c r="L6" s="39">
        <f t="shared" si="5"/>
        <v>0.22502678957783923</v>
      </c>
    </row>
    <row r="7" spans="1:19" x14ac:dyDescent="0.25">
      <c r="A7" s="4">
        <v>21</v>
      </c>
      <c r="B7" s="17" t="s">
        <v>146</v>
      </c>
      <c r="C7" s="38">
        <v>110.57078856952501</v>
      </c>
      <c r="D7" s="38">
        <v>1385.32657531985</v>
      </c>
      <c r="E7" s="38">
        <v>3997.3334360567696</v>
      </c>
      <c r="F7" s="38">
        <v>6075.6401101177498</v>
      </c>
      <c r="G7" s="38">
        <v>3794.0092530112697</v>
      </c>
      <c r="H7" s="40">
        <f t="shared" si="1"/>
        <v>7.1972694830545504E-3</v>
      </c>
      <c r="I7" s="39">
        <f t="shared" si="2"/>
        <v>9.0173623735573763E-2</v>
      </c>
      <c r="J7" s="39">
        <f t="shared" si="3"/>
        <v>0.26019427305463205</v>
      </c>
      <c r="K7" s="39">
        <f t="shared" si="4"/>
        <v>0.39547533051260864</v>
      </c>
      <c r="L7" s="39">
        <f t="shared" si="5"/>
        <v>0.24695950321413093</v>
      </c>
    </row>
    <row r="8" spans="1:19" x14ac:dyDescent="0.25">
      <c r="A8" s="4">
        <v>22</v>
      </c>
      <c r="B8" s="17" t="s">
        <v>147</v>
      </c>
      <c r="C8" s="38">
        <v>142.917033813778</v>
      </c>
      <c r="D8" s="38">
        <v>682.35692070727896</v>
      </c>
      <c r="E8" s="38">
        <v>5274.82601494137</v>
      </c>
      <c r="F8" s="38">
        <v>13079.1856129877</v>
      </c>
      <c r="G8" s="38">
        <v>11750.5288179371</v>
      </c>
      <c r="H8" s="40">
        <f t="shared" si="1"/>
        <v>4.6206883741270926E-3</v>
      </c>
      <c r="I8" s="39">
        <f t="shared" si="2"/>
        <v>2.206146185923237E-2</v>
      </c>
      <c r="J8" s="39">
        <f t="shared" si="3"/>
        <v>0.17054179332144104</v>
      </c>
      <c r="K8" s="39">
        <f t="shared" si="4"/>
        <v>0.42286660513630348</v>
      </c>
      <c r="L8" s="39">
        <f t="shared" si="5"/>
        <v>0.37990945130889592</v>
      </c>
    </row>
    <row r="9" spans="1:19" x14ac:dyDescent="0.25">
      <c r="A9" s="4">
        <v>23</v>
      </c>
      <c r="B9" s="17" t="s">
        <v>148</v>
      </c>
      <c r="C9" s="38">
        <v>0.80355673639981695</v>
      </c>
      <c r="D9" s="38">
        <v>4.2627369433002595</v>
      </c>
      <c r="E9" s="38">
        <v>757.66079628617399</v>
      </c>
      <c r="F9" s="38">
        <v>7582.0427381603704</v>
      </c>
      <c r="G9" s="38">
        <v>8780.7713147228296</v>
      </c>
      <c r="H9" s="40">
        <f t="shared" si="1"/>
        <v>4.6921538402618563E-5</v>
      </c>
      <c r="I9" s="39">
        <f t="shared" si="2"/>
        <v>2.4891108010798274E-4</v>
      </c>
      <c r="J9" s="39">
        <f t="shared" si="3"/>
        <v>4.4241568191411118E-2</v>
      </c>
      <c r="K9" s="39">
        <f t="shared" si="4"/>
        <v>0.44273303102753758</v>
      </c>
      <c r="L9" s="39">
        <f t="shared" si="5"/>
        <v>0.51272956816254078</v>
      </c>
    </row>
    <row r="10" spans="1:19" x14ac:dyDescent="0.25">
      <c r="A10" s="4">
        <v>31</v>
      </c>
      <c r="B10" s="17" t="s">
        <v>149</v>
      </c>
      <c r="C10" s="38">
        <v>154.28677403587301</v>
      </c>
      <c r="D10" s="38">
        <v>642.46389447317006</v>
      </c>
      <c r="E10" s="38">
        <v>2279.9195663454802</v>
      </c>
      <c r="F10" s="38">
        <v>5053.1425599399099</v>
      </c>
      <c r="G10" s="38">
        <v>5360.2403717462803</v>
      </c>
      <c r="H10" s="40">
        <f t="shared" si="1"/>
        <v>1.1437076795112225E-2</v>
      </c>
      <c r="I10" s="39">
        <f t="shared" si="2"/>
        <v>4.7625008333300627E-2</v>
      </c>
      <c r="J10" s="39">
        <f t="shared" si="3"/>
        <v>0.16900745595283115</v>
      </c>
      <c r="K10" s="39">
        <f t="shared" si="4"/>
        <v>0.37458284986401569</v>
      </c>
      <c r="L10" s="39">
        <f t="shared" si="5"/>
        <v>0.39734760905474026</v>
      </c>
    </row>
    <row r="11" spans="1:19" x14ac:dyDescent="0.25">
      <c r="A11" s="4">
        <v>32</v>
      </c>
      <c r="B11" s="17" t="s">
        <v>150</v>
      </c>
      <c r="C11" s="38">
        <v>91.603313026231788</v>
      </c>
      <c r="D11" s="38">
        <v>408.02852809274901</v>
      </c>
      <c r="E11" s="38">
        <v>3060.0065514795697</v>
      </c>
      <c r="F11" s="38">
        <v>9031.9925147913091</v>
      </c>
      <c r="G11" s="38">
        <v>11685.8236330703</v>
      </c>
      <c r="H11" s="40">
        <f t="shared" si="1"/>
        <v>3.7731844116345946E-3</v>
      </c>
      <c r="I11" s="39">
        <f t="shared" si="2"/>
        <v>1.6806890830039018E-2</v>
      </c>
      <c r="J11" s="39">
        <f t="shared" si="3"/>
        <v>0.12604313794017591</v>
      </c>
      <c r="K11" s="39">
        <f t="shared" si="4"/>
        <v>0.3720321049201773</v>
      </c>
      <c r="L11" s="39">
        <f t="shared" si="5"/>
        <v>0.48134468189797319</v>
      </c>
    </row>
    <row r="12" spans="1:19" x14ac:dyDescent="0.25">
      <c r="A12" s="5">
        <v>33</v>
      </c>
      <c r="B12" s="13" t="s">
        <v>151</v>
      </c>
      <c r="C12" s="41">
        <v>36.6666032224745</v>
      </c>
      <c r="D12" s="41">
        <v>207.796325454037</v>
      </c>
      <c r="E12" s="41">
        <v>1081.4672876029899</v>
      </c>
      <c r="F12" s="41">
        <v>5544.2550533573394</v>
      </c>
      <c r="G12" s="41">
        <v>8441.086227338501</v>
      </c>
      <c r="H12" s="43">
        <f t="shared" si="1"/>
        <v>2.3947458073431582E-3</v>
      </c>
      <c r="I12" s="42">
        <f t="shared" si="2"/>
        <v>1.3571461096166052E-2</v>
      </c>
      <c r="J12" s="42">
        <f t="shared" si="3"/>
        <v>7.0632101835345809E-2</v>
      </c>
      <c r="K12" s="42">
        <f t="shared" si="4"/>
        <v>0.36210285046885732</v>
      </c>
      <c r="L12" s="42">
        <f t="shared" si="5"/>
        <v>0.55129884079228764</v>
      </c>
    </row>
    <row r="13" spans="1:19" x14ac:dyDescent="0.25">
      <c r="A13" s="91"/>
      <c r="B13" s="91"/>
      <c r="C13" s="50">
        <f>SUM(C4:C12)</f>
        <v>15638.12896116312</v>
      </c>
      <c r="D13" s="50">
        <f>SUM(D4:D12)</f>
        <v>29232.871353797487</v>
      </c>
      <c r="E13" s="50">
        <f>SUM(E4:E12)</f>
        <v>48847.141841157514</v>
      </c>
      <c r="F13" s="50">
        <f>SUM(F4:F12)</f>
        <v>74639.38964197709</v>
      </c>
      <c r="G13" s="50">
        <f>SUM(G4:G12)</f>
        <v>63680.85302739172</v>
      </c>
      <c r="H13" s="51">
        <f t="shared" si="1"/>
        <v>6.739457772438967E-2</v>
      </c>
      <c r="I13" s="51">
        <f t="shared" si="2"/>
        <v>0.12598291173153595</v>
      </c>
      <c r="J13" s="51">
        <f t="shared" si="3"/>
        <v>0.21051319538314672</v>
      </c>
      <c r="K13" s="51">
        <f t="shared" si="4"/>
        <v>0.32166828646955292</v>
      </c>
      <c r="L13" s="51">
        <f t="shared" si="5"/>
        <v>0.27444102869137477</v>
      </c>
    </row>
    <row r="14" spans="1:19" x14ac:dyDescent="0.25">
      <c r="A14" s="108" t="s">
        <v>135</v>
      </c>
      <c r="B14" s="44"/>
      <c r="C14" s="45"/>
      <c r="D14" s="45"/>
      <c r="E14" s="45"/>
      <c r="F14" s="46"/>
      <c r="G14" s="46"/>
      <c r="H14" s="46"/>
      <c r="I14" s="44"/>
      <c r="J14" s="47"/>
      <c r="K14" s="47"/>
      <c r="L14" s="48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zoomScaleNormal="100" workbookViewId="0"/>
  </sheetViews>
  <sheetFormatPr baseColWidth="10" defaultRowHeight="15" x14ac:dyDescent="0.25"/>
  <cols>
    <col min="1" max="1" width="10.7109375" customWidth="1"/>
    <col min="2" max="2" width="40.42578125" customWidth="1"/>
    <col min="3" max="12" width="17.7109375" customWidth="1"/>
    <col min="14" max="14" width="12.7109375" customWidth="1"/>
    <col min="15" max="19" width="17.7109375" customWidth="1"/>
  </cols>
  <sheetData>
    <row r="1" spans="1:19" ht="18.75" x14ac:dyDescent="0.3">
      <c r="A1" s="81" t="s">
        <v>182</v>
      </c>
    </row>
    <row r="3" spans="1:19" ht="50.1" customHeight="1" x14ac:dyDescent="0.25">
      <c r="A3" s="35" t="s">
        <v>55</v>
      </c>
      <c r="B3" s="35" t="s">
        <v>61</v>
      </c>
      <c r="C3" s="110" t="s">
        <v>90</v>
      </c>
      <c r="D3" s="110" t="s">
        <v>92</v>
      </c>
      <c r="E3" s="110" t="s">
        <v>94</v>
      </c>
      <c r="F3" s="110" t="s">
        <v>184</v>
      </c>
      <c r="G3" s="110" t="s">
        <v>98</v>
      </c>
      <c r="H3" s="110" t="s">
        <v>100</v>
      </c>
      <c r="I3" s="110" t="s">
        <v>102</v>
      </c>
      <c r="J3" s="110" t="s">
        <v>104</v>
      </c>
      <c r="K3" s="110" t="s">
        <v>185</v>
      </c>
      <c r="L3" s="110" t="s">
        <v>108</v>
      </c>
      <c r="N3" s="35" t="s">
        <v>153</v>
      </c>
      <c r="O3" s="120" t="s">
        <v>202</v>
      </c>
      <c r="P3" s="120" t="s">
        <v>203</v>
      </c>
      <c r="Q3" s="120" t="s">
        <v>206</v>
      </c>
      <c r="R3" s="120" t="s">
        <v>204</v>
      </c>
      <c r="S3" s="120" t="s">
        <v>205</v>
      </c>
    </row>
    <row r="4" spans="1:19" x14ac:dyDescent="0.25">
      <c r="A4" s="3">
        <v>1</v>
      </c>
      <c r="B4" s="111" t="s">
        <v>159</v>
      </c>
      <c r="C4" s="145">
        <v>7218.5948620648996</v>
      </c>
      <c r="D4" s="146">
        <v>6268.1893494091901</v>
      </c>
      <c r="E4" s="147">
        <v>2347.92930265117</v>
      </c>
      <c r="F4" s="148">
        <v>805.81735490824201</v>
      </c>
      <c r="G4" s="149">
        <v>358.99335529984398</v>
      </c>
      <c r="H4" s="37">
        <f>SUM(C4/($C4+$D4+$E4+$F4+$G4))</f>
        <v>0.42463511135988774</v>
      </c>
      <c r="I4" s="36">
        <f t="shared" ref="I4:L13" si="0">SUM(D4/($C4+$D4+$E4+$F4+$G4))</f>
        <v>0.36872734005324809</v>
      </c>
      <c r="J4" s="36">
        <f t="shared" si="0"/>
        <v>0.13811735385454568</v>
      </c>
      <c r="K4" s="36">
        <f t="shared" si="0"/>
        <v>4.7402347517160763E-2</v>
      </c>
      <c r="L4" s="36">
        <f t="shared" si="0"/>
        <v>2.111784721515771E-2</v>
      </c>
    </row>
    <row r="5" spans="1:19" x14ac:dyDescent="0.25">
      <c r="A5" s="4">
        <v>2</v>
      </c>
      <c r="B5" s="112" t="s">
        <v>160</v>
      </c>
      <c r="C5" s="38">
        <v>3016.8644012842301</v>
      </c>
      <c r="D5" s="38">
        <v>5245.5067005957608</v>
      </c>
      <c r="E5" s="38">
        <v>6016.7756874301795</v>
      </c>
      <c r="F5" s="38">
        <v>3207.3903457845799</v>
      </c>
      <c r="G5" s="38">
        <v>925.55785400730292</v>
      </c>
      <c r="H5" s="40">
        <f t="shared" ref="H5:H13" si="1">SUM(C5/($C5+$D5+$E5+$F5+$G5))</f>
        <v>0.16385231572343525</v>
      </c>
      <c r="I5" s="39">
        <f t="shared" si="0"/>
        <v>0.28489461431197954</v>
      </c>
      <c r="J5" s="39">
        <f t="shared" si="0"/>
        <v>0.32678387174253948</v>
      </c>
      <c r="K5" s="39">
        <f t="shared" si="0"/>
        <v>0.17420018458969522</v>
      </c>
      <c r="L5" s="39">
        <f t="shared" si="0"/>
        <v>5.0269013632350472E-2</v>
      </c>
    </row>
    <row r="6" spans="1:19" x14ac:dyDescent="0.25">
      <c r="A6" s="4">
        <v>3</v>
      </c>
      <c r="B6" s="112" t="s">
        <v>161</v>
      </c>
      <c r="C6" s="38">
        <v>1333.27269472786</v>
      </c>
      <c r="D6" s="38">
        <v>5701.5670455596901</v>
      </c>
      <c r="E6" s="38">
        <v>11857.247958632299</v>
      </c>
      <c r="F6" s="38">
        <v>14102.5905022676</v>
      </c>
      <c r="G6" s="38">
        <v>7746.4913607352701</v>
      </c>
      <c r="H6" s="40">
        <f t="shared" si="1"/>
        <v>3.2725439869894062E-2</v>
      </c>
      <c r="I6" s="39">
        <f t="shared" si="0"/>
        <v>0.13994608173665335</v>
      </c>
      <c r="J6" s="39">
        <f t="shared" si="0"/>
        <v>0.29103847744504258</v>
      </c>
      <c r="K6" s="39">
        <f t="shared" si="0"/>
        <v>0.34615085069742535</v>
      </c>
      <c r="L6" s="39">
        <f t="shared" si="0"/>
        <v>0.19013915025098474</v>
      </c>
    </row>
    <row r="7" spans="1:19" x14ac:dyDescent="0.25">
      <c r="A7" s="4">
        <v>4</v>
      </c>
      <c r="B7" s="112" t="s">
        <v>162</v>
      </c>
      <c r="C7" s="38">
        <v>2824.2363156699698</v>
      </c>
      <c r="D7" s="38">
        <v>6022.7351243235898</v>
      </c>
      <c r="E7" s="38">
        <v>8264.26392729295</v>
      </c>
      <c r="F7" s="38">
        <v>6517.4672172215796</v>
      </c>
      <c r="G7" s="38">
        <v>3254.4944527989101</v>
      </c>
      <c r="H7" s="40">
        <f t="shared" si="1"/>
        <v>0.10505582024900731</v>
      </c>
      <c r="I7" s="39">
        <f t="shared" si="0"/>
        <v>0.22403344051548535</v>
      </c>
      <c r="J7" s="39">
        <f t="shared" si="0"/>
        <v>0.30741373192423005</v>
      </c>
      <c r="K7" s="39">
        <f t="shared" si="0"/>
        <v>0.24243646349714293</v>
      </c>
      <c r="L7" s="39">
        <f t="shared" si="0"/>
        <v>0.12106054381413432</v>
      </c>
    </row>
    <row r="8" spans="1:19" x14ac:dyDescent="0.25">
      <c r="A8" s="4">
        <v>5</v>
      </c>
      <c r="B8" s="112" t="s">
        <v>163</v>
      </c>
      <c r="C8" s="38">
        <v>446.70808810635202</v>
      </c>
      <c r="D8" s="38">
        <v>3688.4296132342001</v>
      </c>
      <c r="E8" s="38">
        <v>10634.9028604781</v>
      </c>
      <c r="F8" s="38">
        <v>16047.330644001901</v>
      </c>
      <c r="G8" s="38">
        <v>11121.2024415878</v>
      </c>
      <c r="H8" s="40">
        <f t="shared" si="1"/>
        <v>1.0651484999513256E-2</v>
      </c>
      <c r="I8" s="39">
        <f t="shared" si="0"/>
        <v>8.7948380034191531E-2</v>
      </c>
      <c r="J8" s="39">
        <f t="shared" si="0"/>
        <v>0.25358284594724878</v>
      </c>
      <c r="K8" s="39">
        <f t="shared" si="0"/>
        <v>0.38263892279497125</v>
      </c>
      <c r="L8" s="39">
        <f t="shared" si="0"/>
        <v>0.26517836622407515</v>
      </c>
    </row>
    <row r="9" spans="1:19" x14ac:dyDescent="0.25">
      <c r="A9" s="4">
        <v>6</v>
      </c>
      <c r="B9" s="112" t="s">
        <v>164</v>
      </c>
      <c r="C9" s="38">
        <v>274.15473767632199</v>
      </c>
      <c r="D9" s="38">
        <v>701.91614231679603</v>
      </c>
      <c r="E9" s="38">
        <v>1340.8408873922599</v>
      </c>
      <c r="F9" s="38">
        <v>2415.4751724934599</v>
      </c>
      <c r="G9" s="38">
        <v>2329.1086418067398</v>
      </c>
      <c r="H9" s="40">
        <f t="shared" si="1"/>
        <v>3.8823891412940785E-2</v>
      </c>
      <c r="I9" s="39">
        <f t="shared" si="0"/>
        <v>9.9400493025480138E-2</v>
      </c>
      <c r="J9" s="39">
        <f t="shared" si="0"/>
        <v>0.18988058151162951</v>
      </c>
      <c r="K9" s="39">
        <f t="shared" si="0"/>
        <v>0.34206283138633453</v>
      </c>
      <c r="L9" s="39">
        <f t="shared" si="0"/>
        <v>0.32983220266361507</v>
      </c>
    </row>
    <row r="10" spans="1:19" x14ac:dyDescent="0.25">
      <c r="A10" s="4">
        <v>7</v>
      </c>
      <c r="B10" s="112" t="s">
        <v>165</v>
      </c>
      <c r="C10" s="38">
        <v>438.25645765129599</v>
      </c>
      <c r="D10" s="38">
        <v>1146.1649978161201</v>
      </c>
      <c r="E10" s="38">
        <v>5625.3488010660203</v>
      </c>
      <c r="F10" s="38">
        <v>18589.4512515889</v>
      </c>
      <c r="G10" s="38">
        <v>19998.423015965898</v>
      </c>
      <c r="H10" s="40">
        <f t="shared" si="1"/>
        <v>9.5694104403292145E-3</v>
      </c>
      <c r="I10" s="39">
        <f t="shared" si="0"/>
        <v>2.5026723748058061E-2</v>
      </c>
      <c r="J10" s="39">
        <f t="shared" si="0"/>
        <v>0.12283052675574287</v>
      </c>
      <c r="K10" s="39">
        <f t="shared" si="0"/>
        <v>0.40590409058726568</v>
      </c>
      <c r="L10" s="39">
        <f t="shared" si="0"/>
        <v>0.43666924846860428</v>
      </c>
    </row>
    <row r="11" spans="1:19" x14ac:dyDescent="0.25">
      <c r="A11" s="4">
        <v>8</v>
      </c>
      <c r="B11" s="112" t="s">
        <v>166</v>
      </c>
      <c r="C11" s="38">
        <v>45.806353814702597</v>
      </c>
      <c r="D11" s="38">
        <v>149.62140976395199</v>
      </c>
      <c r="E11" s="38">
        <v>1536.78313770879</v>
      </c>
      <c r="F11" s="38">
        <v>8844.7854110094613</v>
      </c>
      <c r="G11" s="38">
        <v>12262.336113479199</v>
      </c>
      <c r="H11" s="40">
        <f t="shared" si="1"/>
        <v>2.0055907484846747E-3</v>
      </c>
      <c r="I11" s="39">
        <f t="shared" si="0"/>
        <v>6.551041290291465E-3</v>
      </c>
      <c r="J11" s="39">
        <f t="shared" si="0"/>
        <v>6.7286692494321815E-2</v>
      </c>
      <c r="K11" s="39">
        <f t="shared" si="0"/>
        <v>0.38726111806260055</v>
      </c>
      <c r="L11" s="39">
        <f t="shared" si="0"/>
        <v>0.5368955574043015</v>
      </c>
    </row>
    <row r="12" spans="1:19" x14ac:dyDescent="0.25">
      <c r="A12" s="4">
        <v>9</v>
      </c>
      <c r="B12" s="112" t="s">
        <v>167</v>
      </c>
      <c r="C12" s="41">
        <v>40.235050167470597</v>
      </c>
      <c r="D12" s="41">
        <v>308.74097077819101</v>
      </c>
      <c r="E12" s="41">
        <v>1223.0492785057302</v>
      </c>
      <c r="F12" s="41">
        <v>4109.0817427009297</v>
      </c>
      <c r="G12" s="41">
        <v>5684.2457917107904</v>
      </c>
      <c r="H12" s="43">
        <f t="shared" si="1"/>
        <v>3.5401496773237091E-3</v>
      </c>
      <c r="I12" s="42">
        <f t="shared" si="0"/>
        <v>2.7165102156643667E-2</v>
      </c>
      <c r="J12" s="42">
        <f t="shared" si="0"/>
        <v>0.10761208177027731</v>
      </c>
      <c r="K12" s="42">
        <f t="shared" si="0"/>
        <v>0.36154458227270386</v>
      </c>
      <c r="L12" s="42">
        <f t="shared" si="0"/>
        <v>0.5001380841230515</v>
      </c>
    </row>
    <row r="13" spans="1:19" x14ac:dyDescent="0.25">
      <c r="A13" s="91"/>
      <c r="B13" s="91"/>
      <c r="C13" s="50">
        <f>SUM(C4:C12)</f>
        <v>15638.128961163105</v>
      </c>
      <c r="D13" s="50">
        <f>SUM(D4:D12)</f>
        <v>29232.871353797487</v>
      </c>
      <c r="E13" s="50">
        <f>SUM(E4:E12)</f>
        <v>48847.1418411575</v>
      </c>
      <c r="F13" s="50">
        <f>SUM(F4:F12)</f>
        <v>74639.389641976653</v>
      </c>
      <c r="G13" s="50">
        <f>SUM(G4:G12)</f>
        <v>63680.853027391757</v>
      </c>
      <c r="H13" s="51">
        <f t="shared" si="1"/>
        <v>6.7394577724389726E-2</v>
      </c>
      <c r="I13" s="51">
        <f t="shared" si="0"/>
        <v>0.12598291173153617</v>
      </c>
      <c r="J13" s="51">
        <f t="shared" si="0"/>
        <v>0.21051319538314703</v>
      </c>
      <c r="K13" s="51">
        <f t="shared" si="0"/>
        <v>0.32166828646955159</v>
      </c>
      <c r="L13" s="51">
        <f t="shared" si="0"/>
        <v>0.27444102869137543</v>
      </c>
    </row>
    <row r="14" spans="1:19" x14ac:dyDescent="0.25">
      <c r="A14" s="108" t="s">
        <v>135</v>
      </c>
      <c r="B14" s="44"/>
      <c r="C14" s="45"/>
      <c r="D14" s="45"/>
      <c r="E14" s="45"/>
      <c r="F14" s="46"/>
      <c r="G14" s="46"/>
      <c r="H14" s="46"/>
      <c r="I14" s="44"/>
      <c r="J14" s="47"/>
      <c r="K14" s="47"/>
      <c r="L14" s="48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S31"/>
  <sheetViews>
    <sheetView zoomScaleNormal="100" workbookViewId="0"/>
  </sheetViews>
  <sheetFormatPr baseColWidth="10" defaultRowHeight="15" x14ac:dyDescent="0.25"/>
  <cols>
    <col min="1" max="12" width="17.7109375" customWidth="1"/>
    <col min="15" max="19" width="15.7109375" customWidth="1"/>
  </cols>
  <sheetData>
    <row r="1" spans="1:19" ht="18.75" x14ac:dyDescent="0.3">
      <c r="A1" s="81" t="s">
        <v>187</v>
      </c>
    </row>
    <row r="3" spans="1:19" ht="50.1" customHeight="1" x14ac:dyDescent="0.25">
      <c r="A3" s="35" t="s">
        <v>181</v>
      </c>
      <c r="B3" s="35" t="s">
        <v>180</v>
      </c>
      <c r="C3" s="110" t="s">
        <v>90</v>
      </c>
      <c r="D3" s="110" t="s">
        <v>92</v>
      </c>
      <c r="E3" s="110" t="s">
        <v>94</v>
      </c>
      <c r="F3" s="110" t="s">
        <v>184</v>
      </c>
      <c r="G3" s="110" t="s">
        <v>98</v>
      </c>
      <c r="H3" s="110" t="s">
        <v>100</v>
      </c>
      <c r="I3" s="110" t="s">
        <v>102</v>
      </c>
      <c r="J3" s="110" t="s">
        <v>104</v>
      </c>
      <c r="K3" s="110" t="s">
        <v>185</v>
      </c>
      <c r="L3" s="110" t="s">
        <v>108</v>
      </c>
      <c r="N3" s="35" t="s">
        <v>153</v>
      </c>
      <c r="O3" s="120" t="s">
        <v>202</v>
      </c>
      <c r="P3" s="120" t="s">
        <v>203</v>
      </c>
      <c r="Q3" s="120" t="s">
        <v>206</v>
      </c>
      <c r="R3" s="120" t="s">
        <v>204</v>
      </c>
      <c r="S3" s="120" t="s">
        <v>205</v>
      </c>
    </row>
    <row r="4" spans="1:19" x14ac:dyDescent="0.25">
      <c r="A4" s="4">
        <v>1</v>
      </c>
      <c r="B4" s="4" t="s">
        <v>1</v>
      </c>
      <c r="C4" s="155">
        <v>4098.3432835910389</v>
      </c>
      <c r="D4" s="156">
        <v>5769.7682410279267</v>
      </c>
      <c r="E4" s="157">
        <v>8507.3364528199618</v>
      </c>
      <c r="F4" s="158">
        <v>8663.7940909442059</v>
      </c>
      <c r="G4" s="159">
        <v>3380.3410376036259</v>
      </c>
      <c r="H4" s="10">
        <f>SUM(C4)/($C4+$D4+$E4+$F4+$G4)</f>
        <v>0.1347271351258085</v>
      </c>
      <c r="I4" s="10">
        <f t="shared" ref="I4:L4" si="0">SUM(D4)/($C4+$D4+$E4+$F4+$G4)</f>
        <v>0.1896728242765563</v>
      </c>
      <c r="J4" s="10">
        <f t="shared" si="0"/>
        <v>0.27966643800406543</v>
      </c>
      <c r="K4" s="10">
        <f t="shared" si="0"/>
        <v>0.28480975760772737</v>
      </c>
      <c r="L4" s="10">
        <f t="shared" si="0"/>
        <v>0.1111238449858425</v>
      </c>
    </row>
    <row r="5" spans="1:19" x14ac:dyDescent="0.25">
      <c r="A5" s="4">
        <v>2</v>
      </c>
      <c r="B5" s="4" t="s">
        <v>2</v>
      </c>
      <c r="C5" s="7">
        <v>1969.1472273090742</v>
      </c>
      <c r="D5" s="7">
        <v>3732.0918352941926</v>
      </c>
      <c r="E5" s="7">
        <v>5044.4713624055794</v>
      </c>
      <c r="F5" s="7">
        <v>8066.7460506024254</v>
      </c>
      <c r="G5" s="7">
        <v>7428.4116608140657</v>
      </c>
      <c r="H5" s="10">
        <f t="shared" ref="H5:H30" si="1">SUM(C5)/($C5+$D5+$E5+$F5+$G5)</f>
        <v>7.5041237853547688E-2</v>
      </c>
      <c r="I5" s="10">
        <f t="shared" ref="I5:I30" si="2">SUM(D5)/($C5+$D5+$E5+$F5+$G5)</f>
        <v>0.14222440415809343</v>
      </c>
      <c r="J5" s="10">
        <f t="shared" ref="J5:J30" si="3">SUM(E5)/($C5+$D5+$E5+$F5+$G5)</f>
        <v>0.19223721319658912</v>
      </c>
      <c r="K5" s="10">
        <f t="shared" ref="K5:K30" si="4">SUM(F5)/($C5+$D5+$E5+$F5+$G5)</f>
        <v>0.30741155394187802</v>
      </c>
      <c r="L5" s="10">
        <f t="shared" ref="L5:L30" si="5">SUM(G5)/($C5+$D5+$E5+$F5+$G5)</f>
        <v>0.28308559084989182</v>
      </c>
    </row>
    <row r="6" spans="1:19" x14ac:dyDescent="0.25">
      <c r="A6" s="4">
        <v>3</v>
      </c>
      <c r="B6" s="4" t="s">
        <v>3</v>
      </c>
      <c r="C6" s="7">
        <v>644.21784939362897</v>
      </c>
      <c r="D6" s="7">
        <v>1362.4537862057382</v>
      </c>
      <c r="E6" s="7">
        <v>2313.0815042008421</v>
      </c>
      <c r="F6" s="7">
        <v>3165.2245084482242</v>
      </c>
      <c r="G6" s="7">
        <v>2624.5736034517772</v>
      </c>
      <c r="H6" s="10">
        <f t="shared" si="1"/>
        <v>6.3723684004795486E-2</v>
      </c>
      <c r="I6" s="10">
        <f t="shared" si="2"/>
        <v>0.13476896771027325</v>
      </c>
      <c r="J6" s="10">
        <f t="shared" si="3"/>
        <v>0.22880160025024165</v>
      </c>
      <c r="K6" s="10">
        <f t="shared" si="4"/>
        <v>0.31309248349830571</v>
      </c>
      <c r="L6" s="10">
        <f t="shared" si="5"/>
        <v>0.25961326453638384</v>
      </c>
    </row>
    <row r="7" spans="1:19" x14ac:dyDescent="0.25">
      <c r="A7" s="4">
        <v>4</v>
      </c>
      <c r="B7" s="4" t="s">
        <v>4</v>
      </c>
      <c r="C7" s="7">
        <v>21.445967349572101</v>
      </c>
      <c r="D7" s="7">
        <v>116.02196842353483</v>
      </c>
      <c r="E7" s="7">
        <v>290.5081044077964</v>
      </c>
      <c r="F7" s="7">
        <v>398.66922492544506</v>
      </c>
      <c r="G7" s="7">
        <v>216.76446055268903</v>
      </c>
      <c r="H7" s="10">
        <f t="shared" si="1"/>
        <v>2.0553735337310964E-2</v>
      </c>
      <c r="I7" s="10">
        <f t="shared" si="2"/>
        <v>0.11119502298126763</v>
      </c>
      <c r="J7" s="10">
        <f t="shared" si="3"/>
        <v>0.2784218866891488</v>
      </c>
      <c r="K7" s="10">
        <f t="shared" si="4"/>
        <v>0.3820831022766612</v>
      </c>
      <c r="L7" s="10">
        <f t="shared" si="5"/>
        <v>0.20774625271561126</v>
      </c>
    </row>
    <row r="8" spans="1:19" x14ac:dyDescent="0.25">
      <c r="A8" s="4">
        <v>5</v>
      </c>
      <c r="B8" s="4" t="s">
        <v>5</v>
      </c>
      <c r="C8" s="7">
        <v>129.80228753481617</v>
      </c>
      <c r="D8" s="7">
        <v>274.11167900801672</v>
      </c>
      <c r="E8" s="7">
        <v>1082.2480405448659</v>
      </c>
      <c r="F8" s="7">
        <v>1369.9177836640608</v>
      </c>
      <c r="G8" s="7">
        <v>973.75947507091917</v>
      </c>
      <c r="H8" s="10">
        <f t="shared" si="1"/>
        <v>3.3892359058816442E-2</v>
      </c>
      <c r="I8" s="10">
        <f t="shared" si="2"/>
        <v>7.1572632683093926E-2</v>
      </c>
      <c r="J8" s="10">
        <f t="shared" si="3"/>
        <v>0.28258314916837396</v>
      </c>
      <c r="K8" s="10">
        <f t="shared" si="4"/>
        <v>0.35769589493980813</v>
      </c>
      <c r="L8" s="10">
        <f t="shared" si="5"/>
        <v>0.25425596414990753</v>
      </c>
    </row>
    <row r="9" spans="1:19" x14ac:dyDescent="0.25">
      <c r="A9" s="4">
        <v>6</v>
      </c>
      <c r="B9" s="4" t="s">
        <v>6</v>
      </c>
      <c r="C9" s="7"/>
      <c r="D9" s="7">
        <v>57.938619584662995</v>
      </c>
      <c r="E9" s="7">
        <v>201.34461739349223</v>
      </c>
      <c r="F9" s="7">
        <v>264.89868133196978</v>
      </c>
      <c r="G9" s="7">
        <v>481.43221825774913</v>
      </c>
      <c r="H9" s="10">
        <f t="shared" si="1"/>
        <v>0</v>
      </c>
      <c r="I9" s="10">
        <f t="shared" si="2"/>
        <v>5.7615160206881615E-2</v>
      </c>
      <c r="J9" s="10">
        <f t="shared" si="3"/>
        <v>0.20022055187159002</v>
      </c>
      <c r="K9" s="10">
        <f t="shared" si="4"/>
        <v>0.26341980656324077</v>
      </c>
      <c r="L9" s="10">
        <f t="shared" si="5"/>
        <v>0.47874448135828768</v>
      </c>
    </row>
    <row r="10" spans="1:19" x14ac:dyDescent="0.25">
      <c r="A10" s="4">
        <v>7</v>
      </c>
      <c r="B10" s="4" t="s">
        <v>7</v>
      </c>
      <c r="C10" s="7">
        <v>15.892605142726698</v>
      </c>
      <c r="D10" s="7">
        <v>38.37277975202025</v>
      </c>
      <c r="E10" s="7">
        <v>215.20598419230117</v>
      </c>
      <c r="F10" s="7">
        <v>465.88098963686519</v>
      </c>
      <c r="G10" s="7">
        <v>250.0194309215199</v>
      </c>
      <c r="H10" s="10">
        <f t="shared" si="1"/>
        <v>1.6128536771329065E-2</v>
      </c>
      <c r="I10" s="10">
        <f t="shared" si="2"/>
        <v>3.8942437925717305E-2</v>
      </c>
      <c r="J10" s="10">
        <f t="shared" si="3"/>
        <v>0.21840079699230971</v>
      </c>
      <c r="K10" s="10">
        <f t="shared" si="4"/>
        <v>0.47279716603669297</v>
      </c>
      <c r="L10" s="10">
        <f t="shared" si="5"/>
        <v>0.25373106227395092</v>
      </c>
    </row>
    <row r="11" spans="1:19" x14ac:dyDescent="0.25">
      <c r="A11" s="4">
        <v>8</v>
      </c>
      <c r="B11" s="4" t="s">
        <v>8</v>
      </c>
      <c r="C11" s="7">
        <v>19.805773110594536</v>
      </c>
      <c r="D11" s="7">
        <v>14.262596290322241</v>
      </c>
      <c r="E11" s="7">
        <v>176.82997860730299</v>
      </c>
      <c r="F11" s="7">
        <v>766.13449033093775</v>
      </c>
      <c r="G11" s="7">
        <v>437.73368298405057</v>
      </c>
      <c r="H11" s="10">
        <f t="shared" si="1"/>
        <v>1.3999322723632532E-2</v>
      </c>
      <c r="I11" s="10">
        <f t="shared" si="2"/>
        <v>1.008123678031529E-2</v>
      </c>
      <c r="J11" s="10">
        <f t="shared" si="3"/>
        <v>0.12498880623915018</v>
      </c>
      <c r="K11" s="10">
        <f t="shared" si="4"/>
        <v>0.54152715574184263</v>
      </c>
      <c r="L11" s="10">
        <f t="shared" si="5"/>
        <v>0.30940347851505945</v>
      </c>
    </row>
    <row r="12" spans="1:19" x14ac:dyDescent="0.25">
      <c r="A12" s="4">
        <v>9</v>
      </c>
      <c r="B12" s="4" t="s">
        <v>9</v>
      </c>
      <c r="C12" s="7">
        <v>234.57920025912244</v>
      </c>
      <c r="D12" s="7">
        <v>612.9678031152489</v>
      </c>
      <c r="E12" s="7">
        <v>837.26362763873465</v>
      </c>
      <c r="F12" s="7">
        <v>459.2324512985723</v>
      </c>
      <c r="G12" s="7">
        <v>137.63435493689099</v>
      </c>
      <c r="H12" s="10">
        <f t="shared" si="1"/>
        <v>0.10280997499015326</v>
      </c>
      <c r="I12" s="10">
        <f t="shared" si="2"/>
        <v>0.26864787857761996</v>
      </c>
      <c r="J12" s="10">
        <f t="shared" si="3"/>
        <v>0.36695091688699633</v>
      </c>
      <c r="K12" s="10">
        <f t="shared" si="4"/>
        <v>0.20126966406450147</v>
      </c>
      <c r="L12" s="10">
        <f t="shared" si="5"/>
        <v>6.0321565480728763E-2</v>
      </c>
    </row>
    <row r="13" spans="1:19" x14ac:dyDescent="0.25">
      <c r="A13" s="4">
        <v>10</v>
      </c>
      <c r="B13" s="4" t="s">
        <v>10</v>
      </c>
      <c r="C13" s="7">
        <v>339.86953558377422</v>
      </c>
      <c r="D13" s="7">
        <v>709.79719969413713</v>
      </c>
      <c r="E13" s="7">
        <v>1028.3563812976558</v>
      </c>
      <c r="F13" s="7">
        <v>2972.262373113389</v>
      </c>
      <c r="G13" s="7">
        <v>5488.1567442469195</v>
      </c>
      <c r="H13" s="10">
        <f t="shared" si="1"/>
        <v>3.2250452964416969E-2</v>
      </c>
      <c r="I13" s="10">
        <f t="shared" si="2"/>
        <v>6.7353142327662929E-2</v>
      </c>
      <c r="J13" s="10">
        <f t="shared" si="3"/>
        <v>9.7581441210176603E-2</v>
      </c>
      <c r="K13" s="10">
        <f t="shared" si="4"/>
        <v>0.28204001190442685</v>
      </c>
      <c r="L13" s="10">
        <f t="shared" si="5"/>
        <v>0.52077495159331666</v>
      </c>
    </row>
    <row r="14" spans="1:19" x14ac:dyDescent="0.25">
      <c r="A14" s="4">
        <v>11</v>
      </c>
      <c r="B14" s="4" t="s">
        <v>11</v>
      </c>
      <c r="C14" s="7">
        <v>253.91850566667679</v>
      </c>
      <c r="D14" s="7">
        <v>437.35034879539819</v>
      </c>
      <c r="E14" s="7">
        <v>2338.089591175959</v>
      </c>
      <c r="F14" s="7">
        <v>3421.9029212274613</v>
      </c>
      <c r="G14" s="7">
        <v>2114.0529575663386</v>
      </c>
      <c r="H14" s="10">
        <f t="shared" si="1"/>
        <v>2.9644972274093403E-2</v>
      </c>
      <c r="I14" s="10">
        <f t="shared" si="2"/>
        <v>5.1060630378489825E-2</v>
      </c>
      <c r="J14" s="10">
        <f t="shared" si="3"/>
        <v>0.27297183764835764</v>
      </c>
      <c r="K14" s="10">
        <f t="shared" si="4"/>
        <v>0.39950698732290219</v>
      </c>
      <c r="L14" s="10">
        <f t="shared" si="5"/>
        <v>0.24681557237615687</v>
      </c>
    </row>
    <row r="15" spans="1:19" x14ac:dyDescent="0.25">
      <c r="A15" s="4">
        <v>12</v>
      </c>
      <c r="B15" s="4" t="s">
        <v>12</v>
      </c>
      <c r="C15" s="7">
        <v>999.71596822751508</v>
      </c>
      <c r="D15" s="7">
        <v>755.88987157142765</v>
      </c>
      <c r="E15" s="7">
        <v>273.36102936970298</v>
      </c>
      <c r="F15" s="7">
        <v>64.739879869842497</v>
      </c>
      <c r="G15" s="7">
        <v>0.359379893423729</v>
      </c>
      <c r="H15" s="10">
        <f t="shared" si="1"/>
        <v>0.47740420152701901</v>
      </c>
      <c r="I15" s="10">
        <f t="shared" si="2"/>
        <v>0.3609675268263724</v>
      </c>
      <c r="J15" s="10">
        <f t="shared" si="3"/>
        <v>0.13054078168445046</v>
      </c>
      <c r="K15" s="10">
        <f t="shared" si="4"/>
        <v>3.0915871746067244E-2</v>
      </c>
      <c r="L15" s="10">
        <f t="shared" si="5"/>
        <v>1.7161821609092755E-4</v>
      </c>
    </row>
    <row r="16" spans="1:19" x14ac:dyDescent="0.25">
      <c r="A16" s="4">
        <v>13</v>
      </c>
      <c r="B16" s="4" t="s">
        <v>13</v>
      </c>
      <c r="C16" s="7">
        <v>499.08648149578516</v>
      </c>
      <c r="D16" s="7">
        <v>1491.4538722201009</v>
      </c>
      <c r="E16" s="7">
        <v>1898.5424028056048</v>
      </c>
      <c r="F16" s="7">
        <v>2275.238656516387</v>
      </c>
      <c r="G16" s="7">
        <v>929.08839020680625</v>
      </c>
      <c r="H16" s="10">
        <f t="shared" si="1"/>
        <v>7.0359177791686559E-2</v>
      </c>
      <c r="I16" s="10">
        <f t="shared" si="2"/>
        <v>0.21025908746141758</v>
      </c>
      <c r="J16" s="10">
        <f t="shared" si="3"/>
        <v>0.26764876913458024</v>
      </c>
      <c r="K16" s="10">
        <f t="shared" si="4"/>
        <v>0.32075387149853402</v>
      </c>
      <c r="L16" s="10">
        <f t="shared" si="5"/>
        <v>0.13097909411378156</v>
      </c>
    </row>
    <row r="17" spans="1:12" x14ac:dyDescent="0.25">
      <c r="A17" s="4">
        <v>14</v>
      </c>
      <c r="B17" s="4" t="s">
        <v>14</v>
      </c>
      <c r="C17" s="7">
        <v>184.19651294065787</v>
      </c>
      <c r="D17" s="7">
        <v>445.93025801788059</v>
      </c>
      <c r="E17" s="7">
        <v>676.19490938838931</v>
      </c>
      <c r="F17" s="7">
        <v>1020.1383105184667</v>
      </c>
      <c r="G17" s="7">
        <v>645.0800158015503</v>
      </c>
      <c r="H17" s="10">
        <f t="shared" si="1"/>
        <v>6.1986886438477933E-2</v>
      </c>
      <c r="I17" s="10">
        <f t="shared" si="2"/>
        <v>0.15006705513551619</v>
      </c>
      <c r="J17" s="10">
        <f t="shared" si="3"/>
        <v>0.22755706060536923</v>
      </c>
      <c r="K17" s="10">
        <f t="shared" si="4"/>
        <v>0.34330290294920651</v>
      </c>
      <c r="L17" s="10">
        <f t="shared" si="5"/>
        <v>0.21708609487143005</v>
      </c>
    </row>
    <row r="18" spans="1:12" x14ac:dyDescent="0.25">
      <c r="A18" s="4">
        <v>15</v>
      </c>
      <c r="B18" s="4" t="s">
        <v>15</v>
      </c>
      <c r="C18" s="7">
        <v>65.938260943787768</v>
      </c>
      <c r="D18" s="7">
        <v>164.1869587404438</v>
      </c>
      <c r="E18" s="7">
        <v>393.9161922208915</v>
      </c>
      <c r="F18" s="7">
        <v>595.05916137446377</v>
      </c>
      <c r="G18" s="7">
        <v>328.05341316945891</v>
      </c>
      <c r="H18" s="10">
        <f t="shared" si="1"/>
        <v>4.2619067992789854E-2</v>
      </c>
      <c r="I18" s="10">
        <f t="shared" si="2"/>
        <v>0.10612192462967301</v>
      </c>
      <c r="J18" s="10">
        <f t="shared" si="3"/>
        <v>0.25460697233181628</v>
      </c>
      <c r="K18" s="10">
        <f t="shared" si="4"/>
        <v>0.38461534313091561</v>
      </c>
      <c r="L18" s="10">
        <f t="shared" si="5"/>
        <v>0.21203669191480509</v>
      </c>
    </row>
    <row r="19" spans="1:12" x14ac:dyDescent="0.25">
      <c r="A19" s="4">
        <v>16</v>
      </c>
      <c r="B19" s="4" t="s">
        <v>16</v>
      </c>
      <c r="C19" s="7">
        <v>22.508062106927522</v>
      </c>
      <c r="D19" s="7">
        <v>33.243732287763471</v>
      </c>
      <c r="E19" s="7">
        <v>78.83341700665575</v>
      </c>
      <c r="F19" s="7">
        <v>142.8195482329204</v>
      </c>
      <c r="G19" s="7">
        <v>127.78256857383073</v>
      </c>
      <c r="H19" s="10">
        <f t="shared" si="1"/>
        <v>5.5549768070159725E-2</v>
      </c>
      <c r="I19" s="10">
        <f t="shared" si="2"/>
        <v>8.204534044729557E-2</v>
      </c>
      <c r="J19" s="10">
        <f t="shared" si="3"/>
        <v>0.19456042062146658</v>
      </c>
      <c r="K19" s="10">
        <f t="shared" si="4"/>
        <v>0.35247782516922771</v>
      </c>
      <c r="L19" s="10">
        <f t="shared" si="5"/>
        <v>0.31536664569185052</v>
      </c>
    </row>
    <row r="20" spans="1:12" x14ac:dyDescent="0.25">
      <c r="A20" s="4">
        <v>17</v>
      </c>
      <c r="B20" s="4" t="s">
        <v>17</v>
      </c>
      <c r="C20" s="7">
        <v>714.66127524046954</v>
      </c>
      <c r="D20" s="7">
        <v>1494.8506137515421</v>
      </c>
      <c r="E20" s="7">
        <v>3099.2114854181827</v>
      </c>
      <c r="F20" s="7">
        <v>5340.5411433916715</v>
      </c>
      <c r="G20" s="7">
        <v>3077.7618087301512</v>
      </c>
      <c r="H20" s="10">
        <f t="shared" si="1"/>
        <v>5.2062351906410377E-2</v>
      </c>
      <c r="I20" s="10">
        <f t="shared" si="2"/>
        <v>0.10889835702159682</v>
      </c>
      <c r="J20" s="10">
        <f t="shared" si="3"/>
        <v>0.22577442569829798</v>
      </c>
      <c r="K20" s="10">
        <f t="shared" si="4"/>
        <v>0.38905302695233496</v>
      </c>
      <c r="L20" s="10">
        <f t="shared" si="5"/>
        <v>0.22421183842136</v>
      </c>
    </row>
    <row r="21" spans="1:12" x14ac:dyDescent="0.25">
      <c r="A21" s="4">
        <v>18</v>
      </c>
      <c r="B21" s="4" t="s">
        <v>18</v>
      </c>
      <c r="C21" s="7">
        <v>115.99089445315383</v>
      </c>
      <c r="D21" s="7">
        <v>720.77605463855366</v>
      </c>
      <c r="E21" s="7">
        <v>1528.330604436683</v>
      </c>
      <c r="F21" s="7">
        <v>2521.520054350287</v>
      </c>
      <c r="G21" s="7">
        <v>2579.5184909511518</v>
      </c>
      <c r="H21" s="10">
        <f t="shared" si="1"/>
        <v>1.5535598724396832E-2</v>
      </c>
      <c r="I21" s="10">
        <f t="shared" si="2"/>
        <v>9.6539367230597528E-2</v>
      </c>
      <c r="J21" s="10">
        <f t="shared" si="3"/>
        <v>0.20470168025415703</v>
      </c>
      <c r="K21" s="10">
        <f t="shared" si="4"/>
        <v>0.33772757701878564</v>
      </c>
      <c r="L21" s="10">
        <f t="shared" si="5"/>
        <v>0.34549577677206295</v>
      </c>
    </row>
    <row r="22" spans="1:12" x14ac:dyDescent="0.25">
      <c r="A22" s="4">
        <v>19</v>
      </c>
      <c r="B22" s="4" t="s">
        <v>19</v>
      </c>
      <c r="C22" s="7">
        <v>625.13426179512658</v>
      </c>
      <c r="D22" s="7">
        <v>2665.1935708478727</v>
      </c>
      <c r="E22" s="7">
        <v>5728.4319972397034</v>
      </c>
      <c r="F22" s="7">
        <v>7576.855060424954</v>
      </c>
      <c r="G22" s="7">
        <v>3993.9648240755896</v>
      </c>
      <c r="H22" s="10">
        <f t="shared" si="1"/>
        <v>3.03616815139955E-2</v>
      </c>
      <c r="I22" s="10">
        <f t="shared" si="2"/>
        <v>0.12944380642146136</v>
      </c>
      <c r="J22" s="10">
        <f t="shared" si="3"/>
        <v>0.27821995770209906</v>
      </c>
      <c r="K22" s="10">
        <f t="shared" si="4"/>
        <v>0.36799464416128885</v>
      </c>
      <c r="L22" s="10">
        <f t="shared" si="5"/>
        <v>0.19397991020115524</v>
      </c>
    </row>
    <row r="23" spans="1:12" x14ac:dyDescent="0.25">
      <c r="A23" s="4">
        <v>20</v>
      </c>
      <c r="B23" s="4" t="s">
        <v>20</v>
      </c>
      <c r="C23" s="7">
        <v>239.93221445052532</v>
      </c>
      <c r="D23" s="7">
        <v>464.26868627065545</v>
      </c>
      <c r="E23" s="7">
        <v>2199.4380436320694</v>
      </c>
      <c r="F23" s="7">
        <v>3889.8208318968509</v>
      </c>
      <c r="G23" s="7">
        <v>3975.1088866183254</v>
      </c>
      <c r="H23" s="10">
        <f t="shared" si="1"/>
        <v>2.228078976529593E-2</v>
      </c>
      <c r="I23" s="10">
        <f t="shared" si="2"/>
        <v>4.3113314387966957E-2</v>
      </c>
      <c r="J23" s="10">
        <f t="shared" si="3"/>
        <v>0.20424608993914373</v>
      </c>
      <c r="K23" s="10">
        <f t="shared" si="4"/>
        <v>0.36121985694435998</v>
      </c>
      <c r="L23" s="10">
        <f t="shared" si="5"/>
        <v>0.36913994896323338</v>
      </c>
    </row>
    <row r="24" spans="1:12" x14ac:dyDescent="0.25">
      <c r="A24" s="4">
        <v>21</v>
      </c>
      <c r="B24" s="4" t="s">
        <v>21</v>
      </c>
      <c r="C24" s="7">
        <v>220.18192426043865</v>
      </c>
      <c r="D24" s="7">
        <v>1222.6644230954405</v>
      </c>
      <c r="E24" s="7">
        <v>2060.3068266573255</v>
      </c>
      <c r="F24" s="7">
        <v>4365.7256676226698</v>
      </c>
      <c r="G24" s="7">
        <v>3276.4415496645652</v>
      </c>
      <c r="H24" s="10">
        <f t="shared" si="1"/>
        <v>1.9755549103128812E-2</v>
      </c>
      <c r="I24" s="10">
        <f t="shared" si="2"/>
        <v>0.10970204356348517</v>
      </c>
      <c r="J24" s="10">
        <f t="shared" si="3"/>
        <v>0.18485846564496367</v>
      </c>
      <c r="K24" s="10">
        <f t="shared" si="4"/>
        <v>0.39170930169314544</v>
      </c>
      <c r="L24" s="10">
        <f t="shared" si="5"/>
        <v>0.29397463999527684</v>
      </c>
    </row>
    <row r="25" spans="1:12" x14ac:dyDescent="0.25">
      <c r="A25" s="4">
        <v>22</v>
      </c>
      <c r="B25" s="4" t="s">
        <v>22</v>
      </c>
      <c r="C25" s="7">
        <v>1282.7026164833539</v>
      </c>
      <c r="D25" s="7">
        <v>2970.1452918904788</v>
      </c>
      <c r="E25" s="7">
        <v>3924.1097830859953</v>
      </c>
      <c r="F25" s="7">
        <v>6706.2271393461451</v>
      </c>
      <c r="G25" s="7">
        <v>8340.497219748624</v>
      </c>
      <c r="H25" s="10">
        <f t="shared" si="1"/>
        <v>5.5232525733477394E-2</v>
      </c>
      <c r="I25" s="10">
        <f t="shared" si="2"/>
        <v>0.12789295364210126</v>
      </c>
      <c r="J25" s="10">
        <f t="shared" si="3"/>
        <v>0.16897018201264449</v>
      </c>
      <c r="K25" s="10">
        <f t="shared" si="4"/>
        <v>0.28876674787174827</v>
      </c>
      <c r="L25" s="10">
        <f t="shared" si="5"/>
        <v>0.35913759074002854</v>
      </c>
    </row>
    <row r="26" spans="1:12" x14ac:dyDescent="0.25">
      <c r="A26" s="4">
        <v>23</v>
      </c>
      <c r="B26" s="4" t="s">
        <v>23</v>
      </c>
      <c r="C26" s="7">
        <v>153.19310028414392</v>
      </c>
      <c r="D26" s="7">
        <v>497.83167756829516</v>
      </c>
      <c r="E26" s="7">
        <v>1427.624044925175</v>
      </c>
      <c r="F26" s="7">
        <v>5346.4512018683954</v>
      </c>
      <c r="G26" s="7">
        <v>9758.8825975450036</v>
      </c>
      <c r="H26" s="10">
        <f t="shared" si="1"/>
        <v>8.9148775142680707E-3</v>
      </c>
      <c r="I26" s="10">
        <f t="shared" si="2"/>
        <v>2.8970680925003173E-2</v>
      </c>
      <c r="J26" s="10">
        <f t="shared" si="3"/>
        <v>8.3078764469976432E-2</v>
      </c>
      <c r="K26" s="10">
        <f t="shared" si="4"/>
        <v>0.31112992368626513</v>
      </c>
      <c r="L26" s="10">
        <f t="shared" si="5"/>
        <v>0.56790575340448735</v>
      </c>
    </row>
    <row r="27" spans="1:12" x14ac:dyDescent="0.25">
      <c r="A27" s="4">
        <v>24</v>
      </c>
      <c r="B27" s="4" t="s">
        <v>24</v>
      </c>
      <c r="C27" s="7">
        <v>258.61211124772456</v>
      </c>
      <c r="D27" s="7">
        <v>1152.490544783366</v>
      </c>
      <c r="E27" s="7">
        <v>1167.8872212831061</v>
      </c>
      <c r="F27" s="7">
        <v>1666.2823887910411</v>
      </c>
      <c r="G27" s="7">
        <v>1266.165324266447</v>
      </c>
      <c r="H27" s="10">
        <f t="shared" si="1"/>
        <v>4.6922804986399939E-2</v>
      </c>
      <c r="I27" s="10">
        <f t="shared" si="2"/>
        <v>0.20910888055717664</v>
      </c>
      <c r="J27" s="10">
        <f t="shared" si="3"/>
        <v>0.21190246684882541</v>
      </c>
      <c r="K27" s="10">
        <f t="shared" si="4"/>
        <v>0.30233171681050808</v>
      </c>
      <c r="L27" s="10">
        <f t="shared" si="5"/>
        <v>0.22973413079708999</v>
      </c>
    </row>
    <row r="28" spans="1:12" x14ac:dyDescent="0.25">
      <c r="A28" s="4">
        <v>25</v>
      </c>
      <c r="B28" s="4" t="s">
        <v>25</v>
      </c>
      <c r="C28" s="7">
        <v>2446.5732173476108</v>
      </c>
      <c r="D28" s="7">
        <v>1852.3640408523602</v>
      </c>
      <c r="E28" s="7">
        <v>1747.9496931210097</v>
      </c>
      <c r="F28" s="7">
        <v>1341.5650932585484</v>
      </c>
      <c r="G28" s="7">
        <v>384.82681347321903</v>
      </c>
      <c r="H28" s="10">
        <f t="shared" si="1"/>
        <v>0.31474147036589034</v>
      </c>
      <c r="I28" s="10">
        <f t="shared" si="2"/>
        <v>0.2382989308216312</v>
      </c>
      <c r="J28" s="10">
        <f t="shared" si="3"/>
        <v>0.22486645919182699</v>
      </c>
      <c r="K28" s="10">
        <f t="shared" si="4"/>
        <v>0.17258677036508868</v>
      </c>
      <c r="L28" s="10">
        <f t="shared" si="5"/>
        <v>4.9506369255562822E-2</v>
      </c>
    </row>
    <row r="29" spans="1:12" x14ac:dyDescent="0.25">
      <c r="A29" s="4">
        <v>26</v>
      </c>
      <c r="B29" s="4" t="s">
        <v>26</v>
      </c>
      <c r="C29" s="7">
        <v>82.679824944884615</v>
      </c>
      <c r="D29" s="7">
        <v>176.44490007010305</v>
      </c>
      <c r="E29" s="7">
        <v>608.26854588262734</v>
      </c>
      <c r="F29" s="7">
        <v>1771.7419389908027</v>
      </c>
      <c r="G29" s="7">
        <v>1464.4421182671306</v>
      </c>
      <c r="H29" s="10">
        <f t="shared" si="1"/>
        <v>2.0148231246332342E-2</v>
      </c>
      <c r="I29" s="10">
        <f t="shared" si="2"/>
        <v>4.2997825058510707E-2</v>
      </c>
      <c r="J29" s="10">
        <f t="shared" si="3"/>
        <v>0.14822884942588088</v>
      </c>
      <c r="K29" s="10">
        <f t="shared" si="4"/>
        <v>0.43175546536786108</v>
      </c>
      <c r="L29" s="10">
        <f t="shared" si="5"/>
        <v>0.35686962890141499</v>
      </c>
    </row>
    <row r="30" spans="1:12" x14ac:dyDescent="0.25">
      <c r="A30" s="52"/>
      <c r="B30" s="53"/>
      <c r="C30" s="54">
        <f>SUM(C4:C29)</f>
        <v>15638.128961163133</v>
      </c>
      <c r="D30" s="54">
        <f>SUM(D4:D29)</f>
        <v>29232.871353797484</v>
      </c>
      <c r="E30" s="54">
        <f>SUM(E4:E29)</f>
        <v>48847.141841157616</v>
      </c>
      <c r="F30" s="54">
        <f>SUM(F4:F29)</f>
        <v>74639.389641976988</v>
      </c>
      <c r="G30" s="54">
        <f>SUM(G4:G29)</f>
        <v>63680.853027391822</v>
      </c>
      <c r="H30" s="73">
        <f t="shared" si="1"/>
        <v>6.7394577724389698E-2</v>
      </c>
      <c r="I30" s="73">
        <f t="shared" si="2"/>
        <v>0.12598291173153586</v>
      </c>
      <c r="J30" s="73">
        <f t="shared" si="3"/>
        <v>0.21051319538314706</v>
      </c>
      <c r="K30" s="73">
        <f t="shared" si="4"/>
        <v>0.32166828646955231</v>
      </c>
      <c r="L30" s="73">
        <f t="shared" si="5"/>
        <v>0.2744410286913751</v>
      </c>
    </row>
    <row r="31" spans="1:12" x14ac:dyDescent="0.25">
      <c r="A31" s="108" t="s">
        <v>135</v>
      </c>
      <c r="B31" s="18"/>
      <c r="C31" s="19"/>
      <c r="D31" s="19"/>
      <c r="E31" s="19"/>
      <c r="F31" s="20"/>
      <c r="G31" s="20"/>
      <c r="H31" s="20"/>
      <c r="I31" s="18"/>
      <c r="J31" s="23"/>
      <c r="K31" s="23"/>
      <c r="L31" s="22"/>
    </row>
  </sheetData>
  <pageMargins left="0.70866141732282995" right="0.70866141732282995" top="0.78740157480314998" bottom="0.78740157480314998" header="0.31496062992126" footer="0.31496062992126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B40"/>
  <sheetViews>
    <sheetView workbookViewId="0">
      <selection sqref="A1:A2"/>
    </sheetView>
  </sheetViews>
  <sheetFormatPr baseColWidth="10" defaultRowHeight="15" x14ac:dyDescent="0.25"/>
  <cols>
    <col min="1" max="1" width="52.7109375" style="107" customWidth="1"/>
    <col min="2" max="2" width="70.7109375" style="107" customWidth="1"/>
    <col min="3" max="16384" width="11.42578125" style="103"/>
  </cols>
  <sheetData>
    <row r="1" spans="1:2" x14ac:dyDescent="0.25">
      <c r="A1" s="190" t="s">
        <v>51</v>
      </c>
      <c r="B1" s="192" t="s">
        <v>52</v>
      </c>
    </row>
    <row r="2" spans="1:2" x14ac:dyDescent="0.25">
      <c r="A2" s="191"/>
      <c r="B2" s="193"/>
    </row>
    <row r="3" spans="1:2" x14ac:dyDescent="0.25">
      <c r="A3" s="98" t="s">
        <v>53</v>
      </c>
      <c r="B3" s="104" t="s">
        <v>54</v>
      </c>
    </row>
    <row r="4" spans="1:2" x14ac:dyDescent="0.25">
      <c r="A4" s="99" t="s">
        <v>55</v>
      </c>
      <c r="B4" s="105" t="s">
        <v>56</v>
      </c>
    </row>
    <row r="5" spans="1:2" ht="30" x14ac:dyDescent="0.25">
      <c r="A5" s="99" t="s">
        <v>57</v>
      </c>
      <c r="B5" s="105" t="s">
        <v>58</v>
      </c>
    </row>
    <row r="6" spans="1:2" ht="30" x14ac:dyDescent="0.25">
      <c r="A6" s="99" t="s">
        <v>59</v>
      </c>
      <c r="B6" s="100" t="s">
        <v>60</v>
      </c>
    </row>
    <row r="7" spans="1:2" ht="30" x14ac:dyDescent="0.25">
      <c r="A7" s="99" t="s">
        <v>61</v>
      </c>
      <c r="B7" s="101" t="s">
        <v>197</v>
      </c>
    </row>
    <row r="8" spans="1:2" x14ac:dyDescent="0.25">
      <c r="A8" s="99" t="s">
        <v>62</v>
      </c>
      <c r="B8" s="105" t="s">
        <v>63</v>
      </c>
    </row>
    <row r="9" spans="1:2" ht="30" x14ac:dyDescent="0.25">
      <c r="A9" s="99" t="s">
        <v>64</v>
      </c>
      <c r="B9" s="105" t="s">
        <v>65</v>
      </c>
    </row>
    <row r="10" spans="1:2" ht="45" x14ac:dyDescent="0.25">
      <c r="A10" s="99" t="s">
        <v>66</v>
      </c>
      <c r="B10" s="144" t="s">
        <v>198</v>
      </c>
    </row>
    <row r="11" spans="1:2" ht="17.25" x14ac:dyDescent="0.25">
      <c r="A11" s="99" t="s">
        <v>67</v>
      </c>
      <c r="B11" s="105" t="s">
        <v>68</v>
      </c>
    </row>
    <row r="12" spans="1:2" ht="45" x14ac:dyDescent="0.25">
      <c r="A12" s="99" t="s">
        <v>199</v>
      </c>
      <c r="B12" s="144" t="s">
        <v>200</v>
      </c>
    </row>
    <row r="13" spans="1:2" ht="17.25" x14ac:dyDescent="0.25">
      <c r="A13" s="99" t="s">
        <v>69</v>
      </c>
      <c r="B13" s="105" t="s">
        <v>70</v>
      </c>
    </row>
    <row r="14" spans="1:2" ht="30" x14ac:dyDescent="0.25">
      <c r="A14" s="99" t="s">
        <v>71</v>
      </c>
      <c r="B14" s="105" t="s">
        <v>72</v>
      </c>
    </row>
    <row r="15" spans="1:2" x14ac:dyDescent="0.25">
      <c r="A15" s="99" t="s">
        <v>73</v>
      </c>
      <c r="B15" s="105" t="s">
        <v>74</v>
      </c>
    </row>
    <row r="16" spans="1:2" x14ac:dyDescent="0.25">
      <c r="A16" s="99" t="s">
        <v>75</v>
      </c>
      <c r="B16" s="105" t="s">
        <v>76</v>
      </c>
    </row>
    <row r="17" spans="1:2" x14ac:dyDescent="0.25">
      <c r="A17" s="99" t="s">
        <v>171</v>
      </c>
      <c r="B17" s="105" t="s">
        <v>77</v>
      </c>
    </row>
    <row r="18" spans="1:2" ht="30" x14ac:dyDescent="0.25">
      <c r="A18" s="99" t="s">
        <v>78</v>
      </c>
      <c r="B18" s="105" t="s">
        <v>79</v>
      </c>
    </row>
    <row r="19" spans="1:2" x14ac:dyDescent="0.25">
      <c r="A19" s="99" t="s">
        <v>80</v>
      </c>
      <c r="B19" s="144" t="s">
        <v>201</v>
      </c>
    </row>
    <row r="20" spans="1:2" x14ac:dyDescent="0.25">
      <c r="A20" s="99" t="s">
        <v>81</v>
      </c>
      <c r="B20" s="105" t="s">
        <v>82</v>
      </c>
    </row>
    <row r="21" spans="1:2" ht="30" x14ac:dyDescent="0.25">
      <c r="A21" s="99" t="s">
        <v>83</v>
      </c>
      <c r="B21" s="105" t="s">
        <v>84</v>
      </c>
    </row>
    <row r="22" spans="1:2" x14ac:dyDescent="0.25">
      <c r="A22" s="99" t="s">
        <v>85</v>
      </c>
      <c r="B22" s="105" t="s">
        <v>82</v>
      </c>
    </row>
    <row r="23" spans="1:2" ht="17.25" x14ac:dyDescent="0.25">
      <c r="A23" s="99" t="s">
        <v>86</v>
      </c>
      <c r="B23" s="105" t="s">
        <v>87</v>
      </c>
    </row>
    <row r="24" spans="1:2" ht="45" x14ac:dyDescent="0.25">
      <c r="A24" s="99" t="s">
        <v>88</v>
      </c>
      <c r="B24" s="105" t="s">
        <v>89</v>
      </c>
    </row>
    <row r="25" spans="1:2" ht="30" x14ac:dyDescent="0.25">
      <c r="A25" s="99" t="s">
        <v>90</v>
      </c>
      <c r="B25" s="105" t="s">
        <v>91</v>
      </c>
    </row>
    <row r="26" spans="1:2" ht="30" x14ac:dyDescent="0.25">
      <c r="A26" s="99" t="s">
        <v>92</v>
      </c>
      <c r="B26" s="105" t="s">
        <v>93</v>
      </c>
    </row>
    <row r="27" spans="1:2" ht="30" x14ac:dyDescent="0.25">
      <c r="A27" s="99" t="s">
        <v>94</v>
      </c>
      <c r="B27" s="105" t="s">
        <v>95</v>
      </c>
    </row>
    <row r="28" spans="1:2" ht="30" x14ac:dyDescent="0.25">
      <c r="A28" s="99" t="s">
        <v>96</v>
      </c>
      <c r="B28" s="105" t="s">
        <v>97</v>
      </c>
    </row>
    <row r="29" spans="1:2" ht="30" x14ac:dyDescent="0.25">
      <c r="A29" s="99" t="s">
        <v>98</v>
      </c>
      <c r="B29" s="105" t="s">
        <v>99</v>
      </c>
    </row>
    <row r="30" spans="1:2" ht="30" x14ac:dyDescent="0.25">
      <c r="A30" s="99" t="s">
        <v>100</v>
      </c>
      <c r="B30" s="105" t="s">
        <v>101</v>
      </c>
    </row>
    <row r="31" spans="1:2" ht="30" x14ac:dyDescent="0.25">
      <c r="A31" s="99" t="s">
        <v>102</v>
      </c>
      <c r="B31" s="105" t="s">
        <v>103</v>
      </c>
    </row>
    <row r="32" spans="1:2" ht="30" x14ac:dyDescent="0.25">
      <c r="A32" s="99" t="s">
        <v>104</v>
      </c>
      <c r="B32" s="105" t="s">
        <v>105</v>
      </c>
    </row>
    <row r="33" spans="1:2" ht="30" x14ac:dyDescent="0.25">
      <c r="A33" s="99" t="s">
        <v>106</v>
      </c>
      <c r="B33" s="105" t="s">
        <v>107</v>
      </c>
    </row>
    <row r="34" spans="1:2" ht="30" x14ac:dyDescent="0.25">
      <c r="A34" s="99" t="s">
        <v>108</v>
      </c>
      <c r="B34" s="105" t="s">
        <v>109</v>
      </c>
    </row>
    <row r="35" spans="1:2" x14ac:dyDescent="0.25">
      <c r="A35" s="99" t="s">
        <v>110</v>
      </c>
      <c r="B35" s="105" t="s">
        <v>111</v>
      </c>
    </row>
    <row r="36" spans="1:2" x14ac:dyDescent="0.25">
      <c r="A36" s="99" t="s">
        <v>112</v>
      </c>
      <c r="B36" s="105" t="s">
        <v>113</v>
      </c>
    </row>
    <row r="37" spans="1:2" x14ac:dyDescent="0.25">
      <c r="A37" s="99" t="s">
        <v>114</v>
      </c>
      <c r="B37" s="105" t="s">
        <v>115</v>
      </c>
    </row>
    <row r="38" spans="1:2" ht="30" x14ac:dyDescent="0.25">
      <c r="A38" s="99" t="s">
        <v>116</v>
      </c>
      <c r="B38" s="105" t="s">
        <v>117</v>
      </c>
    </row>
    <row r="39" spans="1:2" x14ac:dyDescent="0.25">
      <c r="A39" s="99" t="s">
        <v>118</v>
      </c>
      <c r="B39" s="105" t="s">
        <v>119</v>
      </c>
    </row>
    <row r="40" spans="1:2" x14ac:dyDescent="0.25">
      <c r="A40" s="102" t="s">
        <v>120</v>
      </c>
      <c r="B40" s="106" t="s">
        <v>121</v>
      </c>
    </row>
  </sheetData>
  <mergeCells count="2">
    <mergeCell ref="A1:A2"/>
    <mergeCell ref="B1:B2"/>
  </mergeCells>
  <pageMargins left="0.70866141732282995" right="0.70866141732282995" top="0.78740157480314998" bottom="0.78740157480314998" header="0.31496062992126" footer="0.31496062992126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14"/>
  <sheetViews>
    <sheetView zoomScaleNormal="100" workbookViewId="0"/>
  </sheetViews>
  <sheetFormatPr baseColWidth="10" defaultRowHeight="15" x14ac:dyDescent="0.25"/>
  <cols>
    <col min="1" max="1" width="10.7109375" customWidth="1"/>
    <col min="2" max="2" width="43.28515625" customWidth="1"/>
    <col min="3" max="3" width="17.7109375" customWidth="1"/>
    <col min="4" max="4" width="12.7109375" customWidth="1"/>
    <col min="5" max="6" width="17.7109375" customWidth="1"/>
    <col min="7" max="9" width="20.7109375" customWidth="1"/>
    <col min="10" max="10" width="11.42578125" customWidth="1"/>
  </cols>
  <sheetData>
    <row r="1" spans="1:9" ht="18.75" x14ac:dyDescent="0.3">
      <c r="A1" s="81" t="s">
        <v>125</v>
      </c>
    </row>
    <row r="3" spans="1:9" s="1" customFormat="1" ht="50.1" customHeight="1" x14ac:dyDescent="0.25">
      <c r="A3" s="35" t="s">
        <v>53</v>
      </c>
      <c r="B3" s="35" t="s">
        <v>57</v>
      </c>
      <c r="C3" s="35" t="s">
        <v>62</v>
      </c>
      <c r="D3" s="35" t="s">
        <v>64</v>
      </c>
      <c r="E3" s="35" t="s">
        <v>157</v>
      </c>
      <c r="F3" s="35" t="s">
        <v>154</v>
      </c>
      <c r="G3" s="35" t="s">
        <v>122</v>
      </c>
      <c r="H3" s="35" t="s">
        <v>123</v>
      </c>
      <c r="I3" s="35" t="s">
        <v>124</v>
      </c>
    </row>
    <row r="4" spans="1:9" x14ac:dyDescent="0.25">
      <c r="A4" s="3">
        <v>11</v>
      </c>
      <c r="B4" s="3" t="s">
        <v>126</v>
      </c>
      <c r="C4" s="6">
        <v>106810.52408159083</v>
      </c>
      <c r="D4" s="9">
        <v>0.4603140302012339</v>
      </c>
      <c r="E4" s="6">
        <v>5051702</v>
      </c>
      <c r="F4" s="6">
        <v>699108</v>
      </c>
      <c r="G4" s="88">
        <f>SUM(C4/E4)*10000</f>
        <v>211.43472849663507</v>
      </c>
      <c r="H4" s="88">
        <f>SUM(C4/F4)*10000</f>
        <v>1527.8114981031663</v>
      </c>
      <c r="I4" s="88">
        <f>SUM(C4/(E4+F4)*10000)</f>
        <v>185.73126930222148</v>
      </c>
    </row>
    <row r="5" spans="1:9" x14ac:dyDescent="0.25">
      <c r="A5" s="4">
        <v>12</v>
      </c>
      <c r="B5" s="4" t="s">
        <v>127</v>
      </c>
      <c r="C5" s="7">
        <v>31663.081903239454</v>
      </c>
      <c r="D5" s="10">
        <v>0.13645622437296845</v>
      </c>
      <c r="E5" s="7">
        <v>79104</v>
      </c>
      <c r="F5" s="7">
        <v>1410149</v>
      </c>
      <c r="G5" s="88">
        <f>SUM(C5/E5)*10000</f>
        <v>4002.715653221007</v>
      </c>
      <c r="H5" s="88">
        <f>SUM(C5/F5)*10000</f>
        <v>224.53713687872312</v>
      </c>
      <c r="I5" s="88">
        <f>SUM(C5/(E5+F5)*10000)</f>
        <v>212.61049602209599</v>
      </c>
    </row>
    <row r="6" spans="1:9" x14ac:dyDescent="0.25">
      <c r="A6" s="4">
        <v>13</v>
      </c>
      <c r="B6" s="4" t="s">
        <v>128</v>
      </c>
      <c r="C6" s="7">
        <v>24989.019902933487</v>
      </c>
      <c r="D6" s="10">
        <v>0.10769347460097986</v>
      </c>
      <c r="E6" s="7">
        <v>1397314</v>
      </c>
      <c r="F6" s="7">
        <v>938069</v>
      </c>
      <c r="G6" s="88">
        <f>SUM(C6/E6)*10000</f>
        <v>178.83610915609151</v>
      </c>
      <c r="H6" s="88">
        <f>SUM(C6/F6)*10000</f>
        <v>266.38786595584639</v>
      </c>
      <c r="I6" s="88">
        <f>SUM(C6/(E6+F6)*10000)</f>
        <v>107.00180614029256</v>
      </c>
    </row>
    <row r="7" spans="1:9" x14ac:dyDescent="0.25">
      <c r="A7" s="4">
        <v>14</v>
      </c>
      <c r="B7" s="4" t="s">
        <v>129</v>
      </c>
      <c r="C7" s="7">
        <v>25827.648641660646</v>
      </c>
      <c r="D7" s="10">
        <v>0.11130765567429023</v>
      </c>
      <c r="E7" s="7">
        <v>1325044</v>
      </c>
      <c r="F7" s="7">
        <v>1070495</v>
      </c>
      <c r="G7" s="88">
        <f>SUM(C7/E7)*10000</f>
        <v>194.91917733796498</v>
      </c>
      <c r="H7" s="88">
        <f>SUM(C7/F7)*10000</f>
        <v>241.26827908267339</v>
      </c>
      <c r="I7" s="88">
        <f>SUM(C7/(E7+F7)*10000)</f>
        <v>107.81560492924827</v>
      </c>
    </row>
    <row r="8" spans="1:9" x14ac:dyDescent="0.25">
      <c r="A8" s="4">
        <v>15</v>
      </c>
      <c r="B8" s="4" t="s">
        <v>130</v>
      </c>
      <c r="C8" s="7">
        <v>26064.638145662935</v>
      </c>
      <c r="D8" s="10">
        <v>0.11232899317488482</v>
      </c>
      <c r="E8" s="7">
        <v>96729</v>
      </c>
      <c r="F8" s="7">
        <v>651766</v>
      </c>
      <c r="G8" s="33" t="s">
        <v>27</v>
      </c>
      <c r="H8" s="33" t="s">
        <v>27</v>
      </c>
      <c r="I8" s="33" t="s">
        <v>27</v>
      </c>
    </row>
    <row r="9" spans="1:9" x14ac:dyDescent="0.25">
      <c r="A9" s="4">
        <v>16</v>
      </c>
      <c r="B9" s="4" t="s">
        <v>131</v>
      </c>
      <c r="C9" s="7">
        <v>7458.6478574503381</v>
      </c>
      <c r="D9" s="10">
        <v>3.2144025924749714E-2</v>
      </c>
      <c r="E9" s="7">
        <v>5854</v>
      </c>
      <c r="F9" s="7">
        <v>13760</v>
      </c>
      <c r="G9" s="33" t="s">
        <v>27</v>
      </c>
      <c r="H9" s="33" t="s">
        <v>27</v>
      </c>
      <c r="I9" s="33" t="s">
        <v>27</v>
      </c>
    </row>
    <row r="10" spans="1:9" x14ac:dyDescent="0.25">
      <c r="A10" s="4">
        <v>17</v>
      </c>
      <c r="B10" s="4" t="s">
        <v>132</v>
      </c>
      <c r="C10" s="7">
        <v>3471.8470237045667</v>
      </c>
      <c r="D10" s="10">
        <v>1.4962382307035718E-2</v>
      </c>
      <c r="E10" s="7">
        <v>8824</v>
      </c>
      <c r="F10" s="7">
        <v>24977</v>
      </c>
      <c r="G10" s="33" t="s">
        <v>27</v>
      </c>
      <c r="H10" s="33" t="s">
        <v>27</v>
      </c>
      <c r="I10" s="33" t="s">
        <v>27</v>
      </c>
    </row>
    <row r="11" spans="1:9" x14ac:dyDescent="0.25">
      <c r="A11" s="4">
        <v>18</v>
      </c>
      <c r="B11" s="4" t="s">
        <v>133</v>
      </c>
      <c r="C11" s="7">
        <v>3853.0867118420811</v>
      </c>
      <c r="D11" s="10">
        <v>1.6605384987044895E-2</v>
      </c>
      <c r="E11" s="7">
        <v>1417</v>
      </c>
      <c r="F11" s="7">
        <v>20910</v>
      </c>
      <c r="G11" s="33" t="s">
        <v>27</v>
      </c>
      <c r="H11" s="33" t="s">
        <v>27</v>
      </c>
      <c r="I11" s="33" t="s">
        <v>27</v>
      </c>
    </row>
    <row r="12" spans="1:9" x14ac:dyDescent="0.25">
      <c r="A12" s="5">
        <v>19</v>
      </c>
      <c r="B12" s="5" t="s">
        <v>134</v>
      </c>
      <c r="C12" s="8">
        <v>1899.8905599788043</v>
      </c>
      <c r="D12" s="11">
        <v>8.1878287568092779E-3</v>
      </c>
      <c r="E12" s="8">
        <v>10853</v>
      </c>
      <c r="F12" s="8">
        <v>17414</v>
      </c>
      <c r="G12" s="33" t="s">
        <v>27</v>
      </c>
      <c r="H12" s="33" t="s">
        <v>27</v>
      </c>
      <c r="I12" s="33" t="s">
        <v>27</v>
      </c>
    </row>
    <row r="13" spans="1:9" x14ac:dyDescent="0.25">
      <c r="A13" s="52"/>
      <c r="B13" s="53"/>
      <c r="C13" s="54">
        <f>SUM(C4:C12)</f>
        <v>232038.38482806311</v>
      </c>
      <c r="D13" s="73">
        <f>SUM(D4:D12)</f>
        <v>0.99999999999999689</v>
      </c>
      <c r="E13" s="54">
        <f>SUM(E4:E12)</f>
        <v>7976841</v>
      </c>
      <c r="F13" s="54">
        <f>SUM(F4:F12)</f>
        <v>4846648</v>
      </c>
      <c r="G13" s="54">
        <f>SUM(C13/E13)*10000</f>
        <v>290.89007143061156</v>
      </c>
      <c r="H13" s="54">
        <f>SUM(C13/F13)*10000</f>
        <v>478.76054714116464</v>
      </c>
      <c r="I13" s="54">
        <f>SUM(C13/(E13+F13)*10000)</f>
        <v>180.94793455046681</v>
      </c>
    </row>
    <row r="14" spans="1:9" x14ac:dyDescent="0.25">
      <c r="A14" s="108" t="s">
        <v>135</v>
      </c>
      <c r="B14" s="18"/>
      <c r="C14" s="19"/>
      <c r="D14" s="19"/>
      <c r="E14" s="19"/>
      <c r="F14" s="20"/>
      <c r="G14" s="20"/>
      <c r="H14" s="20"/>
      <c r="I14" s="21"/>
    </row>
  </sheetData>
  <pageMargins left="0.70866141732282995" right="0.70866141732282995" top="0.78740157480314998" bottom="0.78740157480314998" header="0.31496062992126" footer="0.31496062992126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baseColWidth="10" defaultRowHeight="15" x14ac:dyDescent="0.25"/>
  <cols>
    <col min="1" max="1" width="10.7109375" customWidth="1"/>
    <col min="2" max="2" width="41.42578125" customWidth="1"/>
    <col min="3" max="3" width="17.7109375" customWidth="1"/>
    <col min="4" max="4" width="12.7109375" customWidth="1"/>
    <col min="5" max="6" width="17.7109375" customWidth="1"/>
    <col min="7" max="9" width="20.7109375" customWidth="1"/>
    <col min="10" max="11" width="17.7109375" customWidth="1"/>
    <col min="14" max="14" width="41.5703125" customWidth="1"/>
  </cols>
  <sheetData>
    <row r="1" spans="1:14" ht="18.75" x14ac:dyDescent="0.3">
      <c r="A1" s="81" t="s">
        <v>139</v>
      </c>
    </row>
    <row r="3" spans="1:14" ht="50.1" customHeight="1" x14ac:dyDescent="0.25">
      <c r="A3" s="35" t="s">
        <v>55</v>
      </c>
      <c r="B3" s="35" t="s">
        <v>59</v>
      </c>
      <c r="C3" s="35" t="s">
        <v>62</v>
      </c>
      <c r="D3" s="35" t="s">
        <v>64</v>
      </c>
      <c r="E3" s="35" t="s">
        <v>157</v>
      </c>
      <c r="F3" s="35" t="s">
        <v>154</v>
      </c>
      <c r="G3" s="35" t="s">
        <v>122</v>
      </c>
      <c r="H3" s="35" t="s">
        <v>123</v>
      </c>
      <c r="I3" s="35" t="s">
        <v>124</v>
      </c>
      <c r="J3" s="35" t="s">
        <v>155</v>
      </c>
      <c r="K3" s="110" t="s">
        <v>156</v>
      </c>
      <c r="N3" s="35" t="s">
        <v>153</v>
      </c>
    </row>
    <row r="4" spans="1:14" x14ac:dyDescent="0.25">
      <c r="A4" s="3">
        <v>11</v>
      </c>
      <c r="B4" s="12" t="s">
        <v>143</v>
      </c>
      <c r="C4" s="172">
        <v>44437.011023674233</v>
      </c>
      <c r="D4" s="173">
        <v>0.19150715540707355</v>
      </c>
      <c r="E4" s="174">
        <v>2529036</v>
      </c>
      <c r="F4" s="175">
        <v>1961515</v>
      </c>
      <c r="G4" s="6">
        <f>SUM(C4)/E4*10000</f>
        <v>175.70730912361165</v>
      </c>
      <c r="H4" s="6">
        <f>SUM(C4)/F4*10000</f>
        <v>226.54433447449665</v>
      </c>
      <c r="I4" s="6">
        <f>SUM(C4/(E4+F4)*10000)</f>
        <v>98.956700466544604</v>
      </c>
      <c r="J4" s="6">
        <v>2557026</v>
      </c>
      <c r="K4" s="28">
        <f>SUM(E4/J4)</f>
        <v>0.98905368971609986</v>
      </c>
      <c r="N4" s="122" t="s">
        <v>143</v>
      </c>
    </row>
    <row r="5" spans="1:14" x14ac:dyDescent="0.25">
      <c r="A5" s="4">
        <v>12</v>
      </c>
      <c r="B5" s="12" t="s">
        <v>144</v>
      </c>
      <c r="C5" s="7">
        <v>44663.607142443201</v>
      </c>
      <c r="D5" s="31">
        <v>0.19248370124425004</v>
      </c>
      <c r="E5" s="15">
        <v>1827819</v>
      </c>
      <c r="F5" s="7">
        <v>1251004</v>
      </c>
      <c r="G5" s="7">
        <f t="shared" ref="G5:G13" si="0">SUM(C5)/E5*10000</f>
        <v>244.35464968053839</v>
      </c>
      <c r="H5" s="7">
        <f t="shared" ref="H5:H13" si="1">SUM(C5)/F5*10000</f>
        <v>357.02209699124222</v>
      </c>
      <c r="I5" s="7">
        <f t="shared" ref="I5:I13" si="2">SUM(C5/(E5+F5)*10000)</f>
        <v>145.0671478758058</v>
      </c>
      <c r="J5" s="7">
        <v>1868525</v>
      </c>
      <c r="K5" s="29">
        <f t="shared" ref="K5:K13" si="3">SUM(E5/J5)</f>
        <v>0.97821490212868434</v>
      </c>
      <c r="N5" s="122" t="s">
        <v>144</v>
      </c>
    </row>
    <row r="6" spans="1:14" x14ac:dyDescent="0.25">
      <c r="A6" s="4">
        <v>13</v>
      </c>
      <c r="B6" s="12" t="s">
        <v>145</v>
      </c>
      <c r="C6" s="7">
        <v>26440.751610804382</v>
      </c>
      <c r="D6" s="31">
        <v>0.11394990372130286</v>
      </c>
      <c r="E6" s="15">
        <v>835265</v>
      </c>
      <c r="F6" s="7">
        <v>499523</v>
      </c>
      <c r="G6" s="7">
        <f t="shared" si="0"/>
        <v>316.55524427342681</v>
      </c>
      <c r="H6" s="7">
        <f t="shared" si="1"/>
        <v>529.32000349942609</v>
      </c>
      <c r="I6" s="7">
        <f t="shared" si="2"/>
        <v>198.0895214131711</v>
      </c>
      <c r="J6" s="7">
        <v>868749</v>
      </c>
      <c r="K6" s="29">
        <f t="shared" si="3"/>
        <v>0.96145722182126248</v>
      </c>
      <c r="N6" s="122" t="s">
        <v>145</v>
      </c>
    </row>
    <row r="7" spans="1:14" x14ac:dyDescent="0.25">
      <c r="A7" s="4">
        <v>21</v>
      </c>
      <c r="B7" s="17" t="s">
        <v>146</v>
      </c>
      <c r="C7" s="7">
        <v>15362.880238400483</v>
      </c>
      <c r="D7" s="31">
        <v>6.6208357077576482E-2</v>
      </c>
      <c r="E7" s="15">
        <v>495840</v>
      </c>
      <c r="F7" s="7">
        <v>221994</v>
      </c>
      <c r="G7" s="7">
        <f t="shared" si="0"/>
        <v>309.83543559213621</v>
      </c>
      <c r="H7" s="7">
        <f t="shared" si="1"/>
        <v>692.04033615325113</v>
      </c>
      <c r="I7" s="7">
        <f t="shared" si="2"/>
        <v>214.0171716357888</v>
      </c>
      <c r="J7" s="7">
        <v>524041</v>
      </c>
      <c r="K7" s="29">
        <f t="shared" si="3"/>
        <v>0.94618550838579429</v>
      </c>
      <c r="N7" s="125" t="s">
        <v>146</v>
      </c>
    </row>
    <row r="8" spans="1:14" x14ac:dyDescent="0.25">
      <c r="A8" s="4">
        <v>22</v>
      </c>
      <c r="B8" s="17" t="s">
        <v>147</v>
      </c>
      <c r="C8" s="7">
        <v>30929.814426581263</v>
      </c>
      <c r="D8" s="31">
        <v>0.13329611154421642</v>
      </c>
      <c r="E8" s="15">
        <v>817578</v>
      </c>
      <c r="F8" s="7">
        <v>285708</v>
      </c>
      <c r="G8" s="7">
        <f t="shared" si="0"/>
        <v>378.31025818431095</v>
      </c>
      <c r="H8" s="7">
        <f t="shared" si="1"/>
        <v>1082.5673214114152</v>
      </c>
      <c r="I8" s="7">
        <f t="shared" si="2"/>
        <v>280.34267113496645</v>
      </c>
      <c r="J8" s="7">
        <v>887993</v>
      </c>
      <c r="K8" s="29">
        <f t="shared" si="3"/>
        <v>0.92070320374147097</v>
      </c>
      <c r="N8" s="125" t="s">
        <v>147</v>
      </c>
    </row>
    <row r="9" spans="1:14" x14ac:dyDescent="0.25">
      <c r="A9" s="4">
        <v>23</v>
      </c>
      <c r="B9" s="17" t="s">
        <v>148</v>
      </c>
      <c r="C9" s="7">
        <v>17125.541150889992</v>
      </c>
      <c r="D9" s="31">
        <v>7.3804776582890683E-2</v>
      </c>
      <c r="E9" s="15">
        <v>367371</v>
      </c>
      <c r="F9" s="7">
        <v>95977</v>
      </c>
      <c r="G9" s="7">
        <f t="shared" si="0"/>
        <v>466.16475309401102</v>
      </c>
      <c r="H9" s="7">
        <f t="shared" si="1"/>
        <v>1784.3380342050691</v>
      </c>
      <c r="I9" s="7">
        <f t="shared" si="2"/>
        <v>369.60429635802876</v>
      </c>
      <c r="J9" s="7">
        <v>428756</v>
      </c>
      <c r="K9" s="29">
        <f t="shared" si="3"/>
        <v>0.85682999188349551</v>
      </c>
      <c r="N9" s="125" t="s">
        <v>148</v>
      </c>
    </row>
    <row r="10" spans="1:14" x14ac:dyDescent="0.25">
      <c r="A10" s="4">
        <v>31</v>
      </c>
      <c r="B10" s="17" t="s">
        <v>149</v>
      </c>
      <c r="C10" s="7">
        <v>13490.053118946584</v>
      </c>
      <c r="D10" s="31">
        <v>5.8137161784428598E-2</v>
      </c>
      <c r="E10" s="15">
        <v>333951</v>
      </c>
      <c r="F10" s="7">
        <v>195114</v>
      </c>
      <c r="G10" s="7">
        <f t="shared" si="0"/>
        <v>403.95306853240697</v>
      </c>
      <c r="H10" s="7">
        <f t="shared" si="1"/>
        <v>691.39339662692487</v>
      </c>
      <c r="I10" s="7">
        <f t="shared" si="2"/>
        <v>254.97912579638765</v>
      </c>
      <c r="J10" s="7">
        <v>372302</v>
      </c>
      <c r="K10" s="29">
        <f t="shared" si="3"/>
        <v>0.89698954074917669</v>
      </c>
      <c r="N10" s="125" t="s">
        <v>149</v>
      </c>
    </row>
    <row r="11" spans="1:14" x14ac:dyDescent="0.25">
      <c r="A11" s="4">
        <v>32</v>
      </c>
      <c r="B11" s="17" t="s">
        <v>150</v>
      </c>
      <c r="C11" s="7">
        <v>24277.45458326134</v>
      </c>
      <c r="D11" s="31">
        <v>0.10462689007790903</v>
      </c>
      <c r="E11" s="15">
        <v>547073</v>
      </c>
      <c r="F11" s="7">
        <v>231227</v>
      </c>
      <c r="G11" s="7">
        <f t="shared" si="0"/>
        <v>443.76992802169622</v>
      </c>
      <c r="H11" s="7">
        <f t="shared" si="1"/>
        <v>1049.9403003654998</v>
      </c>
      <c r="I11" s="7">
        <f t="shared" si="2"/>
        <v>311.92926356496645</v>
      </c>
      <c r="J11" s="7">
        <v>648191</v>
      </c>
      <c r="K11" s="29">
        <f t="shared" si="3"/>
        <v>0.84399968527795044</v>
      </c>
      <c r="N11" s="125" t="s">
        <v>150</v>
      </c>
    </row>
    <row r="12" spans="1:14" x14ac:dyDescent="0.25">
      <c r="A12" s="5">
        <v>33</v>
      </c>
      <c r="B12" s="13" t="s">
        <v>151</v>
      </c>
      <c r="C12" s="8">
        <v>15311.271533061763</v>
      </c>
      <c r="D12" s="32">
        <v>6.5985942560353644E-2</v>
      </c>
      <c r="E12" s="16">
        <v>222908</v>
      </c>
      <c r="F12" s="8">
        <v>104586</v>
      </c>
      <c r="G12" s="8">
        <f t="shared" si="0"/>
        <v>686.88748421150262</v>
      </c>
      <c r="H12" s="8">
        <f t="shared" si="1"/>
        <v>1463.9886345267782</v>
      </c>
      <c r="I12" s="8">
        <f t="shared" si="2"/>
        <v>467.52830687163009</v>
      </c>
      <c r="J12" s="8">
        <v>263967</v>
      </c>
      <c r="K12" s="30">
        <f t="shared" si="3"/>
        <v>0.84445404160368531</v>
      </c>
      <c r="N12" s="122" t="s">
        <v>151</v>
      </c>
    </row>
    <row r="13" spans="1:14" x14ac:dyDescent="0.25">
      <c r="A13" s="55"/>
      <c r="B13" s="56"/>
      <c r="C13" s="57">
        <f>SUM(C4:C12)</f>
        <v>232038.38482806322</v>
      </c>
      <c r="D13" s="89">
        <f>SUM(D4:D12)</f>
        <v>1.0000000000000013</v>
      </c>
      <c r="E13" s="57">
        <f>SUM(E4:E12)</f>
        <v>7976841</v>
      </c>
      <c r="F13" s="57">
        <f>SUM(F4:F12)</f>
        <v>4846648</v>
      </c>
      <c r="G13" s="57">
        <f t="shared" si="0"/>
        <v>290.89007143061173</v>
      </c>
      <c r="H13" s="57">
        <f t="shared" si="1"/>
        <v>478.76054714116481</v>
      </c>
      <c r="I13" s="57">
        <f t="shared" si="2"/>
        <v>180.9479345504669</v>
      </c>
      <c r="J13" s="57">
        <f>SUM(J4:J12)</f>
        <v>8419550</v>
      </c>
      <c r="K13" s="90">
        <f t="shared" si="3"/>
        <v>0.94741892381421811</v>
      </c>
      <c r="N13" s="126" t="s">
        <v>152</v>
      </c>
    </row>
    <row r="14" spans="1:14" x14ac:dyDescent="0.25">
      <c r="A14" s="108" t="s">
        <v>135</v>
      </c>
      <c r="B14" s="18"/>
      <c r="C14" s="19"/>
      <c r="D14" s="19"/>
      <c r="E14" s="19"/>
      <c r="F14" s="20"/>
      <c r="G14" s="20"/>
      <c r="H14" s="20"/>
      <c r="I14" s="18"/>
      <c r="J14" s="23"/>
      <c r="K14" s="22"/>
    </row>
  </sheetData>
  <pageMargins left="0.70866141732282995" right="0.70866141732282995" top="0.78740157480314998" bottom="0.78740157480314998" header="0.31496062992126" footer="0.31496062992126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N14"/>
  <sheetViews>
    <sheetView workbookViewId="0"/>
  </sheetViews>
  <sheetFormatPr baseColWidth="10" defaultRowHeight="15" x14ac:dyDescent="0.25"/>
  <cols>
    <col min="1" max="1" width="10.7109375" customWidth="1"/>
    <col min="2" max="2" width="41.42578125" customWidth="1"/>
    <col min="3" max="3" width="17.7109375" customWidth="1"/>
    <col min="4" max="4" width="12.7109375" customWidth="1"/>
    <col min="5" max="6" width="17.7109375" customWidth="1"/>
    <col min="7" max="9" width="20.7109375" customWidth="1"/>
    <col min="10" max="11" width="17.7109375" customWidth="1"/>
    <col min="14" max="14" width="41.5703125" customWidth="1"/>
  </cols>
  <sheetData>
    <row r="1" spans="1:14" ht="18.75" x14ac:dyDescent="0.3">
      <c r="A1" s="81" t="s">
        <v>158</v>
      </c>
    </row>
    <row r="3" spans="1:14" ht="50.1" customHeight="1" x14ac:dyDescent="0.25">
      <c r="A3" s="35" t="s">
        <v>55</v>
      </c>
      <c r="B3" s="35" t="s">
        <v>61</v>
      </c>
      <c r="C3" s="35" t="s">
        <v>62</v>
      </c>
      <c r="D3" s="35" t="s">
        <v>64</v>
      </c>
      <c r="E3" s="35" t="s">
        <v>157</v>
      </c>
      <c r="F3" s="35" t="s">
        <v>154</v>
      </c>
      <c r="G3" s="35" t="s">
        <v>122</v>
      </c>
      <c r="H3" s="35" t="s">
        <v>123</v>
      </c>
      <c r="I3" s="35" t="s">
        <v>124</v>
      </c>
      <c r="J3" s="35" t="s">
        <v>155</v>
      </c>
      <c r="K3" s="110" t="s">
        <v>156</v>
      </c>
      <c r="N3" s="35" t="s">
        <v>153</v>
      </c>
    </row>
    <row r="4" spans="1:14" x14ac:dyDescent="0.25">
      <c r="A4" s="3">
        <v>1</v>
      </c>
      <c r="B4" s="111" t="s">
        <v>159</v>
      </c>
      <c r="C4" s="165">
        <v>16999.524283949711</v>
      </c>
      <c r="D4" s="166">
        <v>7.3261690286915662E-2</v>
      </c>
      <c r="E4" s="167">
        <v>1367739</v>
      </c>
      <c r="F4" s="168">
        <v>1407960</v>
      </c>
      <c r="G4" s="6">
        <f>SUM(C4)/E4*10000</f>
        <v>124.28924147041</v>
      </c>
      <c r="H4" s="6">
        <f>SUM(C4)/F4*10000</f>
        <v>120.73868777486372</v>
      </c>
      <c r="I4" s="6">
        <f>SUM(C4/(E4+F4)*10000)</f>
        <v>61.24412007191598</v>
      </c>
      <c r="J4" s="6">
        <v>1374463</v>
      </c>
      <c r="K4" s="28">
        <f>SUM(E4/J4)</f>
        <v>0.99510790759736711</v>
      </c>
      <c r="N4" s="111" t="s">
        <v>159</v>
      </c>
    </row>
    <row r="5" spans="1:14" x14ac:dyDescent="0.25">
      <c r="A5" s="4">
        <v>2</v>
      </c>
      <c r="B5" s="112" t="s">
        <v>160</v>
      </c>
      <c r="C5" s="7">
        <v>18412.0949151272</v>
      </c>
      <c r="D5" s="31">
        <v>7.9349349586148379E-2</v>
      </c>
      <c r="E5" s="15">
        <v>897015</v>
      </c>
      <c r="F5" s="7">
        <v>605179</v>
      </c>
      <c r="G5" s="7">
        <f t="shared" ref="G5:G13" si="0">SUM(C5)/E5*10000</f>
        <v>205.25961009712435</v>
      </c>
      <c r="H5" s="7">
        <f t="shared" ref="H5:H13" si="1">SUM(C5)/F5*10000</f>
        <v>304.24213191679155</v>
      </c>
      <c r="I5" s="7">
        <f t="shared" ref="I5:I13" si="2">SUM(C5/(E5+F5)*10000)</f>
        <v>122.56802327214194</v>
      </c>
      <c r="J5" s="7">
        <v>912781</v>
      </c>
      <c r="K5" s="29">
        <f t="shared" ref="K5:K13" si="3">SUM(E5/J5)</f>
        <v>0.98272751076106979</v>
      </c>
      <c r="N5" s="112" t="s">
        <v>160</v>
      </c>
    </row>
    <row r="6" spans="1:14" x14ac:dyDescent="0.25">
      <c r="A6" s="4">
        <v>3</v>
      </c>
      <c r="B6" s="112" t="s">
        <v>161</v>
      </c>
      <c r="C6" s="7">
        <v>40741.169646701186</v>
      </c>
      <c r="D6" s="31">
        <v>0.17557943991417543</v>
      </c>
      <c r="E6" s="15">
        <v>1443639</v>
      </c>
      <c r="F6" s="7">
        <v>583751</v>
      </c>
      <c r="G6" s="7">
        <f t="shared" si="0"/>
        <v>282.21161693956162</v>
      </c>
      <c r="H6" s="7">
        <f t="shared" si="1"/>
        <v>697.92034012277816</v>
      </c>
      <c r="I6" s="7">
        <f t="shared" si="2"/>
        <v>200.95378613242244</v>
      </c>
      <c r="J6" s="7">
        <v>1500188</v>
      </c>
      <c r="K6" s="29">
        <f t="shared" si="3"/>
        <v>0.96230539105765411</v>
      </c>
      <c r="N6" s="112" t="s">
        <v>161</v>
      </c>
    </row>
    <row r="7" spans="1:14" x14ac:dyDescent="0.25">
      <c r="A7" s="4">
        <v>4</v>
      </c>
      <c r="B7" s="112" t="s">
        <v>162</v>
      </c>
      <c r="C7" s="7">
        <v>26883.196986201128</v>
      </c>
      <c r="D7" s="31">
        <v>0.1158566803769176</v>
      </c>
      <c r="E7" s="15">
        <v>1068070</v>
      </c>
      <c r="F7" s="7">
        <v>843759</v>
      </c>
      <c r="G7" s="7">
        <f t="shared" si="0"/>
        <v>251.69883047179613</v>
      </c>
      <c r="H7" s="7">
        <f t="shared" si="1"/>
        <v>318.61226945373181</v>
      </c>
      <c r="I7" s="7">
        <f t="shared" si="2"/>
        <v>140.61507062713835</v>
      </c>
      <c r="J7" s="7">
        <v>1088896</v>
      </c>
      <c r="K7" s="29">
        <f t="shared" si="3"/>
        <v>0.98087420653579405</v>
      </c>
      <c r="N7" s="112" t="s">
        <v>162</v>
      </c>
    </row>
    <row r="8" spans="1:14" x14ac:dyDescent="0.25">
      <c r="A8" s="4">
        <v>5</v>
      </c>
      <c r="B8" s="112" t="s">
        <v>163</v>
      </c>
      <c r="C8" s="7">
        <v>41938.57371032123</v>
      </c>
      <c r="D8" s="31">
        <v>0.18073981053349025</v>
      </c>
      <c r="E8" s="15">
        <v>1278776</v>
      </c>
      <c r="F8" s="7">
        <v>555342</v>
      </c>
      <c r="G8" s="7">
        <f t="shared" si="0"/>
        <v>327.95871763562371</v>
      </c>
      <c r="H8" s="7">
        <f t="shared" si="1"/>
        <v>755.18461975361549</v>
      </c>
      <c r="I8" s="7">
        <f t="shared" si="2"/>
        <v>228.65799098161204</v>
      </c>
      <c r="J8" s="7">
        <v>1335584</v>
      </c>
      <c r="K8" s="29">
        <f t="shared" si="3"/>
        <v>0.95746579773342599</v>
      </c>
      <c r="N8" s="112" t="s">
        <v>163</v>
      </c>
    </row>
    <row r="9" spans="1:14" x14ac:dyDescent="0.25">
      <c r="A9" s="4">
        <v>6</v>
      </c>
      <c r="B9" s="112" t="s">
        <v>164</v>
      </c>
      <c r="C9" s="7">
        <v>7061.495562507077</v>
      </c>
      <c r="D9" s="31">
        <v>3.0432445768572056E-2</v>
      </c>
      <c r="E9" s="15">
        <v>195903</v>
      </c>
      <c r="F9" s="7">
        <v>132723</v>
      </c>
      <c r="G9" s="7">
        <f t="shared" si="0"/>
        <v>360.45877615488672</v>
      </c>
      <c r="H9" s="7">
        <f t="shared" si="1"/>
        <v>532.04761514636323</v>
      </c>
      <c r="I9" s="7">
        <f t="shared" si="2"/>
        <v>214.87939367265756</v>
      </c>
      <c r="J9" s="7">
        <v>213500</v>
      </c>
      <c r="K9" s="29">
        <f t="shared" si="3"/>
        <v>0.9175784543325527</v>
      </c>
      <c r="N9" s="112" t="s">
        <v>164</v>
      </c>
    </row>
    <row r="10" spans="1:14" x14ac:dyDescent="0.25">
      <c r="A10" s="4">
        <v>7</v>
      </c>
      <c r="B10" s="112" t="s">
        <v>165</v>
      </c>
      <c r="C10" s="7">
        <v>45797.644386241205</v>
      </c>
      <c r="D10" s="31">
        <v>0.19737098420236193</v>
      </c>
      <c r="E10" s="15">
        <v>1092217</v>
      </c>
      <c r="F10" s="7">
        <v>435928</v>
      </c>
      <c r="G10" s="7">
        <f t="shared" si="0"/>
        <v>419.30902363029696</v>
      </c>
      <c r="H10" s="7">
        <f t="shared" si="1"/>
        <v>1050.5781777321301</v>
      </c>
      <c r="I10" s="7">
        <f t="shared" si="2"/>
        <v>299.69436399190653</v>
      </c>
      <c r="J10" s="7">
        <v>1200593</v>
      </c>
      <c r="K10" s="29">
        <f t="shared" si="3"/>
        <v>0.90973127446187008</v>
      </c>
      <c r="N10" s="112" t="s">
        <v>165</v>
      </c>
    </row>
    <row r="11" spans="1:14" x14ac:dyDescent="0.25">
      <c r="A11" s="4">
        <v>8</v>
      </c>
      <c r="B11" s="112" t="s">
        <v>166</v>
      </c>
      <c r="C11" s="7">
        <v>22839.332503650967</v>
      </c>
      <c r="D11" s="31">
        <v>9.8429113444202812E-2</v>
      </c>
      <c r="E11" s="15">
        <v>461876</v>
      </c>
      <c r="F11" s="7">
        <v>182724</v>
      </c>
      <c r="G11" s="7">
        <f t="shared" si="0"/>
        <v>494.49056681124301</v>
      </c>
      <c r="H11" s="7">
        <f t="shared" si="1"/>
        <v>1249.9361060206086</v>
      </c>
      <c r="I11" s="7">
        <f t="shared" si="2"/>
        <v>354.31791038862804</v>
      </c>
      <c r="J11" s="7">
        <v>599005</v>
      </c>
      <c r="K11" s="29">
        <f t="shared" si="3"/>
        <v>0.77107202777940087</v>
      </c>
      <c r="N11" s="112" t="s">
        <v>166</v>
      </c>
    </row>
    <row r="12" spans="1:14" x14ac:dyDescent="0.25">
      <c r="A12" s="5">
        <v>9</v>
      </c>
      <c r="B12" s="112" t="s">
        <v>167</v>
      </c>
      <c r="C12" s="8">
        <v>11365.352833363557</v>
      </c>
      <c r="D12" s="32">
        <v>4.8980485887217144E-2</v>
      </c>
      <c r="E12" s="16">
        <v>171606</v>
      </c>
      <c r="F12" s="8">
        <v>99282</v>
      </c>
      <c r="G12" s="8">
        <f t="shared" si="0"/>
        <v>662.29344156751847</v>
      </c>
      <c r="H12" s="8">
        <f t="shared" si="1"/>
        <v>1144.7546215188611</v>
      </c>
      <c r="I12" s="8">
        <f t="shared" si="2"/>
        <v>419.55911053142103</v>
      </c>
      <c r="J12" s="8">
        <v>194540</v>
      </c>
      <c r="K12" s="30">
        <f t="shared" si="3"/>
        <v>0.88211164799013053</v>
      </c>
      <c r="N12" s="112" t="s">
        <v>167</v>
      </c>
    </row>
    <row r="13" spans="1:14" x14ac:dyDescent="0.25">
      <c r="A13" s="55"/>
      <c r="B13" s="56"/>
      <c r="C13" s="57">
        <f>SUM(C4:C12)</f>
        <v>232038.38482806328</v>
      </c>
      <c r="D13" s="89">
        <f>SUM(D4:D12)</f>
        <v>1.0000000000000013</v>
      </c>
      <c r="E13" s="57">
        <f>SUM(E4:E12)</f>
        <v>7976841</v>
      </c>
      <c r="F13" s="57">
        <f>SUM(F4:F12)</f>
        <v>4846648</v>
      </c>
      <c r="G13" s="57">
        <f t="shared" si="0"/>
        <v>290.89007143061178</v>
      </c>
      <c r="H13" s="57">
        <f t="shared" si="1"/>
        <v>478.76054714116498</v>
      </c>
      <c r="I13" s="57">
        <f t="shared" si="2"/>
        <v>180.94793455046695</v>
      </c>
      <c r="J13" s="57">
        <f>SUM(J4:J12)</f>
        <v>8419550</v>
      </c>
      <c r="K13" s="90">
        <f t="shared" si="3"/>
        <v>0.94741892381421811</v>
      </c>
      <c r="N13" s="74" t="s">
        <v>152</v>
      </c>
    </row>
    <row r="14" spans="1:14" x14ac:dyDescent="0.25">
      <c r="A14" s="108" t="s">
        <v>135</v>
      </c>
      <c r="B14" s="18"/>
      <c r="C14" s="19"/>
      <c r="D14" s="19"/>
      <c r="E14" s="19"/>
      <c r="F14" s="20"/>
      <c r="G14" s="20"/>
      <c r="H14" s="20"/>
      <c r="I14" s="18"/>
      <c r="J14" s="23"/>
      <c r="K14" s="22"/>
    </row>
  </sheetData>
  <pageMargins left="0.70866141732282995" right="0.70866141732282995" top="0.78740157480314998" bottom="0.78740157480314998" header="0.31496062992126" footer="0.31496062992126"/>
  <pageSetup paperSize="9"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L31"/>
  <sheetViews>
    <sheetView workbookViewId="0"/>
  </sheetViews>
  <sheetFormatPr baseColWidth="10" defaultRowHeight="15" x14ac:dyDescent="0.25"/>
  <cols>
    <col min="1" max="3" width="17.7109375" customWidth="1"/>
    <col min="4" max="4" width="12.7109375" customWidth="1"/>
    <col min="5" max="6" width="17.7109375" customWidth="1"/>
    <col min="7" max="9" width="20.7109375" customWidth="1"/>
    <col min="12" max="12" width="12.5703125" customWidth="1"/>
  </cols>
  <sheetData>
    <row r="1" spans="1:12" ht="18.75" x14ac:dyDescent="0.3">
      <c r="A1" s="81" t="s">
        <v>168</v>
      </c>
    </row>
    <row r="3" spans="1:12" ht="50.1" customHeight="1" x14ac:dyDescent="0.25">
      <c r="A3" s="49" t="s">
        <v>118</v>
      </c>
      <c r="B3" s="49" t="s">
        <v>120</v>
      </c>
      <c r="C3" s="110" t="s">
        <v>62</v>
      </c>
      <c r="D3" s="110" t="s">
        <v>64</v>
      </c>
      <c r="E3" s="110" t="s">
        <v>157</v>
      </c>
      <c r="F3" s="110" t="s">
        <v>154</v>
      </c>
      <c r="G3" s="110" t="s">
        <v>140</v>
      </c>
      <c r="H3" s="110" t="s">
        <v>141</v>
      </c>
      <c r="I3" s="110" t="s">
        <v>142</v>
      </c>
      <c r="L3" s="35" t="s">
        <v>153</v>
      </c>
    </row>
    <row r="4" spans="1:12" x14ac:dyDescent="0.25">
      <c r="A4" s="3">
        <v>1</v>
      </c>
      <c r="B4" s="3" t="s">
        <v>1</v>
      </c>
      <c r="C4" s="179">
        <v>30419.583072623107</v>
      </c>
      <c r="D4" s="180">
        <v>0.13109720228040528</v>
      </c>
      <c r="E4" s="181">
        <v>1456226</v>
      </c>
      <c r="F4" s="182">
        <v>978688</v>
      </c>
      <c r="G4" s="6">
        <f>SUM(C4)/E4*10000</f>
        <v>208.89328354680595</v>
      </c>
      <c r="H4" s="6">
        <f>SUM(C4)/F4*10000</f>
        <v>310.82002714473975</v>
      </c>
      <c r="I4" s="6">
        <f>SUM(C4)/(E4+F4)*10000</f>
        <v>124.93083153090049</v>
      </c>
      <c r="L4" s="70" t="s">
        <v>1</v>
      </c>
    </row>
    <row r="5" spans="1:12" x14ac:dyDescent="0.25">
      <c r="A5" s="4">
        <v>2</v>
      </c>
      <c r="B5" s="4" t="s">
        <v>2</v>
      </c>
      <c r="C5" s="7">
        <v>26240.868196756357</v>
      </c>
      <c r="D5" s="10">
        <v>0.11308847980561705</v>
      </c>
      <c r="E5" s="7">
        <v>918053</v>
      </c>
      <c r="F5" s="7">
        <v>581781</v>
      </c>
      <c r="G5" s="7">
        <f t="shared" ref="G5:G30" si="0">SUM(C5)/E5*10000</f>
        <v>285.83173516949847</v>
      </c>
      <c r="H5" s="7">
        <f t="shared" ref="H5:H30" si="1">SUM(C5)/F5*10000</f>
        <v>451.04374664618399</v>
      </c>
      <c r="I5" s="7">
        <f t="shared" ref="I5:I30" si="2">SUM(C5)/(E5+F5)*10000</f>
        <v>174.9584833838702</v>
      </c>
      <c r="L5" s="71" t="s">
        <v>2</v>
      </c>
    </row>
    <row r="6" spans="1:12" x14ac:dyDescent="0.25">
      <c r="A6" s="4">
        <v>3</v>
      </c>
      <c r="B6" s="4" t="s">
        <v>3</v>
      </c>
      <c r="C6" s="7">
        <v>10109.55124276718</v>
      </c>
      <c r="D6" s="10">
        <v>4.3568443429125865E-2</v>
      </c>
      <c r="E6" s="7">
        <v>364141</v>
      </c>
      <c r="F6" s="7">
        <v>227505</v>
      </c>
      <c r="G6" s="7">
        <f t="shared" si="0"/>
        <v>277.62738177703636</v>
      </c>
      <c r="H6" s="7">
        <f t="shared" si="1"/>
        <v>444.36611251476586</v>
      </c>
      <c r="I6" s="7">
        <f t="shared" si="2"/>
        <v>170.87162328093456</v>
      </c>
      <c r="L6" s="71" t="s">
        <v>3</v>
      </c>
    </row>
    <row r="7" spans="1:12" x14ac:dyDescent="0.25">
      <c r="A7" s="4">
        <v>4</v>
      </c>
      <c r="B7" s="4" t="s">
        <v>4</v>
      </c>
      <c r="C7" s="7">
        <v>1043.4097352589831</v>
      </c>
      <c r="D7" s="10">
        <v>4.4967117661680461E-3</v>
      </c>
      <c r="E7" s="7">
        <v>31420</v>
      </c>
      <c r="F7" s="7">
        <v>16416</v>
      </c>
      <c r="G7" s="7">
        <f t="shared" si="0"/>
        <v>332.08457519382023</v>
      </c>
      <c r="H7" s="7">
        <f t="shared" si="1"/>
        <v>635.60534555249944</v>
      </c>
      <c r="I7" s="7">
        <f t="shared" si="2"/>
        <v>218.12227929989612</v>
      </c>
      <c r="L7" s="71" t="s">
        <v>4</v>
      </c>
    </row>
    <row r="8" spans="1:12" x14ac:dyDescent="0.25">
      <c r="A8" s="4">
        <v>5</v>
      </c>
      <c r="B8" s="4" t="s">
        <v>5</v>
      </c>
      <c r="C8" s="7">
        <v>3829.839270760855</v>
      </c>
      <c r="D8" s="10">
        <v>1.650519707590067E-2</v>
      </c>
      <c r="E8" s="7">
        <v>139087</v>
      </c>
      <c r="F8" s="7">
        <v>73814</v>
      </c>
      <c r="G8" s="7">
        <f t="shared" si="0"/>
        <v>275.35566018109927</v>
      </c>
      <c r="H8" s="7">
        <f t="shared" si="1"/>
        <v>518.84998384599874</v>
      </c>
      <c r="I8" s="7">
        <f t="shared" si="2"/>
        <v>179.88827064038475</v>
      </c>
      <c r="L8" s="71" t="s">
        <v>5</v>
      </c>
    </row>
    <row r="9" spans="1:12" x14ac:dyDescent="0.25">
      <c r="A9" s="4">
        <v>6</v>
      </c>
      <c r="B9" s="4" t="s">
        <v>6</v>
      </c>
      <c r="C9" s="7">
        <v>1005.6141185275189</v>
      </c>
      <c r="D9" s="10">
        <v>4.3338265747396281E-3</v>
      </c>
      <c r="E9" s="7">
        <v>30031</v>
      </c>
      <c r="F9" s="7">
        <v>19075</v>
      </c>
      <c r="G9" s="7">
        <f t="shared" si="0"/>
        <v>334.85868553412104</v>
      </c>
      <c r="H9" s="7">
        <f t="shared" si="1"/>
        <v>527.18957720970855</v>
      </c>
      <c r="I9" s="7">
        <f t="shared" si="2"/>
        <v>204.7843682090822</v>
      </c>
      <c r="L9" s="71" t="s">
        <v>6</v>
      </c>
    </row>
    <row r="10" spans="1:12" x14ac:dyDescent="0.25">
      <c r="A10" s="4">
        <v>7</v>
      </c>
      <c r="B10" s="4" t="s">
        <v>7</v>
      </c>
      <c r="C10" s="7">
        <v>985.37178867483101</v>
      </c>
      <c r="D10" s="10">
        <v>4.2465895864814652E-3</v>
      </c>
      <c r="E10" s="7">
        <v>38061</v>
      </c>
      <c r="F10" s="7">
        <v>21836</v>
      </c>
      <c r="G10" s="7">
        <f t="shared" si="0"/>
        <v>258.89277440814243</v>
      </c>
      <c r="H10" s="7">
        <f t="shared" si="1"/>
        <v>451.2602073066638</v>
      </c>
      <c r="I10" s="7">
        <f t="shared" si="2"/>
        <v>164.51104206802194</v>
      </c>
      <c r="L10" s="71" t="s">
        <v>7</v>
      </c>
    </row>
    <row r="11" spans="1:12" x14ac:dyDescent="0.25">
      <c r="A11" s="4">
        <v>8</v>
      </c>
      <c r="B11" s="4" t="s">
        <v>8</v>
      </c>
      <c r="C11" s="7">
        <v>1414.7665226913025</v>
      </c>
      <c r="D11" s="10">
        <v>6.0971227831103075E-3</v>
      </c>
      <c r="E11" s="7">
        <v>37892</v>
      </c>
      <c r="F11" s="7">
        <v>20528</v>
      </c>
      <c r="G11" s="7">
        <f t="shared" si="0"/>
        <v>373.36813118634603</v>
      </c>
      <c r="H11" s="7">
        <f t="shared" si="1"/>
        <v>689.18868018867045</v>
      </c>
      <c r="I11" s="7">
        <f t="shared" si="2"/>
        <v>242.17160607519727</v>
      </c>
      <c r="L11" s="71" t="s">
        <v>8</v>
      </c>
    </row>
    <row r="12" spans="1:12" x14ac:dyDescent="0.25">
      <c r="A12" s="4">
        <v>9</v>
      </c>
      <c r="B12" s="4" t="s">
        <v>9</v>
      </c>
      <c r="C12" s="7">
        <v>2281.677422629964</v>
      </c>
      <c r="D12" s="10">
        <v>9.833189557497778E-3</v>
      </c>
      <c r="E12" s="7">
        <v>116560</v>
      </c>
      <c r="F12" s="7">
        <v>104786</v>
      </c>
      <c r="G12" s="7">
        <f t="shared" si="0"/>
        <v>195.75132314944784</v>
      </c>
      <c r="H12" s="7">
        <f t="shared" si="1"/>
        <v>217.74639957913882</v>
      </c>
      <c r="I12" s="7">
        <f t="shared" si="2"/>
        <v>103.08193609236056</v>
      </c>
      <c r="L12" s="71" t="s">
        <v>9</v>
      </c>
    </row>
    <row r="13" spans="1:12" x14ac:dyDescent="0.25">
      <c r="A13" s="4">
        <v>10</v>
      </c>
      <c r="B13" s="4" t="s">
        <v>10</v>
      </c>
      <c r="C13" s="7">
        <v>10538.442207363987</v>
      </c>
      <c r="D13" s="10">
        <v>4.5416805565048339E-2</v>
      </c>
      <c r="E13" s="7">
        <v>283105</v>
      </c>
      <c r="F13" s="7">
        <v>138773</v>
      </c>
      <c r="G13" s="7">
        <f t="shared" si="0"/>
        <v>372.24500476374448</v>
      </c>
      <c r="H13" s="7">
        <f t="shared" si="1"/>
        <v>759.40148352806284</v>
      </c>
      <c r="I13" s="7">
        <f t="shared" si="2"/>
        <v>249.79833523824394</v>
      </c>
      <c r="L13" s="71" t="s">
        <v>10</v>
      </c>
    </row>
    <row r="14" spans="1:12" x14ac:dyDescent="0.25">
      <c r="A14" s="4">
        <v>11</v>
      </c>
      <c r="B14" s="4" t="s">
        <v>11</v>
      </c>
      <c r="C14" s="7">
        <v>8565.3142596394482</v>
      </c>
      <c r="D14" s="10">
        <v>3.6913350633716147E-2</v>
      </c>
      <c r="E14" s="7">
        <v>260227</v>
      </c>
      <c r="F14" s="7">
        <v>134428</v>
      </c>
      <c r="G14" s="7">
        <f t="shared" si="0"/>
        <v>329.14779249038145</v>
      </c>
      <c r="H14" s="7">
        <f t="shared" si="1"/>
        <v>637.1674249144113</v>
      </c>
      <c r="I14" s="7">
        <f t="shared" si="2"/>
        <v>217.03295941111728</v>
      </c>
      <c r="L14" s="71" t="s">
        <v>11</v>
      </c>
    </row>
    <row r="15" spans="1:12" x14ac:dyDescent="0.25">
      <c r="A15" s="4">
        <v>12</v>
      </c>
      <c r="B15" s="4" t="s">
        <v>12</v>
      </c>
      <c r="C15" s="7">
        <v>2094.066149286944</v>
      </c>
      <c r="D15" s="10">
        <v>9.0246540495384497E-3</v>
      </c>
      <c r="E15" s="7">
        <v>192565</v>
      </c>
      <c r="F15" s="7">
        <v>186402</v>
      </c>
      <c r="G15" s="7">
        <f t="shared" si="0"/>
        <v>108.74593769828078</v>
      </c>
      <c r="H15" s="7">
        <f t="shared" si="1"/>
        <v>112.34139919566013</v>
      </c>
      <c r="I15" s="7">
        <f t="shared" si="2"/>
        <v>55.257216308727244</v>
      </c>
      <c r="L15" s="71" t="s">
        <v>12</v>
      </c>
    </row>
    <row r="16" spans="1:12" x14ac:dyDescent="0.25">
      <c r="A16" s="4">
        <v>13</v>
      </c>
      <c r="B16" s="4" t="s">
        <v>13</v>
      </c>
      <c r="C16" s="7">
        <v>7093.4098198341771</v>
      </c>
      <c r="D16" s="10">
        <v>3.0569984466536824E-2</v>
      </c>
      <c r="E16" s="7">
        <v>280150</v>
      </c>
      <c r="F16" s="7">
        <v>144195</v>
      </c>
      <c r="G16" s="7">
        <f t="shared" si="0"/>
        <v>253.20042191091119</v>
      </c>
      <c r="H16" s="7">
        <f t="shared" si="1"/>
        <v>491.9317465816552</v>
      </c>
      <c r="I16" s="7">
        <f t="shared" si="2"/>
        <v>167.16138566105826</v>
      </c>
      <c r="L16" s="71" t="s">
        <v>13</v>
      </c>
    </row>
    <row r="17" spans="1:12" x14ac:dyDescent="0.25">
      <c r="A17" s="4">
        <v>14</v>
      </c>
      <c r="B17" s="4" t="s">
        <v>14</v>
      </c>
      <c r="C17" s="7">
        <v>2971.5400411811916</v>
      </c>
      <c r="D17" s="10">
        <v>1.2806243429866387E-2</v>
      </c>
      <c r="E17" s="7">
        <v>79166</v>
      </c>
      <c r="F17" s="7">
        <v>44380</v>
      </c>
      <c r="G17" s="7">
        <f t="shared" si="0"/>
        <v>375.35558714362122</v>
      </c>
      <c r="H17" s="7">
        <f t="shared" si="1"/>
        <v>669.56738196962408</v>
      </c>
      <c r="I17" s="7">
        <f t="shared" si="2"/>
        <v>240.52094290233526</v>
      </c>
      <c r="L17" s="71" t="s">
        <v>14</v>
      </c>
    </row>
    <row r="18" spans="1:12" x14ac:dyDescent="0.25">
      <c r="A18" s="4">
        <v>15</v>
      </c>
      <c r="B18" s="4" t="s">
        <v>15</v>
      </c>
      <c r="C18" s="7">
        <v>1547.1539958351386</v>
      </c>
      <c r="D18" s="10">
        <v>6.6676640461083977E-3</v>
      </c>
      <c r="E18" s="7">
        <v>43312</v>
      </c>
      <c r="F18" s="7">
        <v>23570</v>
      </c>
      <c r="G18" s="7">
        <f t="shared" si="0"/>
        <v>357.21139541816092</v>
      </c>
      <c r="H18" s="7">
        <f t="shared" si="1"/>
        <v>656.40814418122125</v>
      </c>
      <c r="I18" s="7">
        <f t="shared" si="2"/>
        <v>231.32591666444463</v>
      </c>
      <c r="L18" s="71" t="s">
        <v>15</v>
      </c>
    </row>
    <row r="19" spans="1:12" x14ac:dyDescent="0.25">
      <c r="A19" s="4">
        <v>16</v>
      </c>
      <c r="B19" s="4" t="s">
        <v>16</v>
      </c>
      <c r="C19" s="7">
        <v>405.18731807644804</v>
      </c>
      <c r="D19" s="10">
        <v>1.7462081473144445E-3</v>
      </c>
      <c r="E19" s="7">
        <v>11571</v>
      </c>
      <c r="F19" s="7">
        <v>7308</v>
      </c>
      <c r="G19" s="7">
        <f t="shared" si="0"/>
        <v>350.17484925801404</v>
      </c>
      <c r="H19" s="7">
        <f t="shared" si="1"/>
        <v>554.44351132518887</v>
      </c>
      <c r="I19" s="7">
        <f t="shared" si="2"/>
        <v>214.62329470652475</v>
      </c>
      <c r="L19" s="71" t="s">
        <v>16</v>
      </c>
    </row>
    <row r="20" spans="1:12" x14ac:dyDescent="0.25">
      <c r="A20" s="4">
        <v>17</v>
      </c>
      <c r="B20" s="4" t="s">
        <v>17</v>
      </c>
      <c r="C20" s="7">
        <v>13727.026430986016</v>
      </c>
      <c r="D20" s="10">
        <v>5.9158429503625112E-2</v>
      </c>
      <c r="E20" s="7">
        <v>462628</v>
      </c>
      <c r="F20" s="7">
        <v>280015</v>
      </c>
      <c r="G20" s="7">
        <f t="shared" si="0"/>
        <v>296.71845264415504</v>
      </c>
      <c r="H20" s="7">
        <f t="shared" si="1"/>
        <v>490.22468192725444</v>
      </c>
      <c r="I20" s="7">
        <f t="shared" si="2"/>
        <v>184.84017799920039</v>
      </c>
      <c r="L20" s="71" t="s">
        <v>17</v>
      </c>
    </row>
    <row r="21" spans="1:12" x14ac:dyDescent="0.25">
      <c r="A21" s="4">
        <v>18</v>
      </c>
      <c r="B21" s="4" t="s">
        <v>18</v>
      </c>
      <c r="C21" s="7">
        <v>7466.1361032120176</v>
      </c>
      <c r="D21" s="10">
        <v>3.2176297506743619E-2</v>
      </c>
      <c r="E21" s="7">
        <v>188186</v>
      </c>
      <c r="F21" s="7">
        <v>119353</v>
      </c>
      <c r="G21" s="7">
        <f t="shared" si="0"/>
        <v>396.74237739321825</v>
      </c>
      <c r="H21" s="7">
        <f t="shared" si="1"/>
        <v>625.55076983502863</v>
      </c>
      <c r="I21" s="7">
        <f t="shared" si="2"/>
        <v>242.77038369806814</v>
      </c>
      <c r="L21" s="71" t="s">
        <v>18</v>
      </c>
    </row>
    <row r="22" spans="1:12" x14ac:dyDescent="0.25">
      <c r="A22" s="4">
        <v>19</v>
      </c>
      <c r="B22" s="4" t="s">
        <v>19</v>
      </c>
      <c r="C22" s="7">
        <v>20589.579647835551</v>
      </c>
      <c r="D22" s="10">
        <v>8.8733507014764706E-2</v>
      </c>
      <c r="E22" s="7">
        <v>640362</v>
      </c>
      <c r="F22" s="7">
        <v>321941</v>
      </c>
      <c r="G22" s="7">
        <f t="shared" si="0"/>
        <v>321.53031641220986</v>
      </c>
      <c r="H22" s="7">
        <f t="shared" si="1"/>
        <v>639.54512310751193</v>
      </c>
      <c r="I22" s="7">
        <f t="shared" si="2"/>
        <v>213.96150326701206</v>
      </c>
      <c r="L22" s="71" t="s">
        <v>19</v>
      </c>
    </row>
    <row r="23" spans="1:12" x14ac:dyDescent="0.25">
      <c r="A23" s="4">
        <v>20</v>
      </c>
      <c r="B23" s="4" t="s">
        <v>20</v>
      </c>
      <c r="C23" s="7">
        <v>10768.568652115591</v>
      </c>
      <c r="D23" s="10">
        <v>4.640856580731223E-2</v>
      </c>
      <c r="E23" s="7">
        <v>258615</v>
      </c>
      <c r="F23" s="7">
        <v>126068</v>
      </c>
      <c r="G23" s="7">
        <f t="shared" si="0"/>
        <v>416.39381521240421</v>
      </c>
      <c r="H23" s="7">
        <f t="shared" si="1"/>
        <v>854.18731574353455</v>
      </c>
      <c r="I23" s="7">
        <f t="shared" si="2"/>
        <v>279.93357263293649</v>
      </c>
      <c r="L23" s="71" t="s">
        <v>20</v>
      </c>
    </row>
    <row r="24" spans="1:12" x14ac:dyDescent="0.25">
      <c r="A24" s="4">
        <v>21</v>
      </c>
      <c r="B24" s="4" t="s">
        <v>21</v>
      </c>
      <c r="C24" s="7">
        <v>11145.3204066362</v>
      </c>
      <c r="D24" s="10">
        <v>4.8032227145929828E-2</v>
      </c>
      <c r="E24" s="7">
        <v>341164</v>
      </c>
      <c r="F24" s="7">
        <v>219260</v>
      </c>
      <c r="G24" s="7">
        <f t="shared" si="0"/>
        <v>326.68512523701793</v>
      </c>
      <c r="H24" s="7">
        <f t="shared" si="1"/>
        <v>508.31526072408093</v>
      </c>
      <c r="I24" s="7">
        <f t="shared" si="2"/>
        <v>198.87300341591722</v>
      </c>
      <c r="L24" s="71" t="s">
        <v>21</v>
      </c>
    </row>
    <row r="25" spans="1:12" x14ac:dyDescent="0.25">
      <c r="A25" s="4">
        <v>22</v>
      </c>
      <c r="B25" s="4" t="s">
        <v>22</v>
      </c>
      <c r="C25" s="7">
        <v>23223.682078214428</v>
      </c>
      <c r="D25" s="10">
        <v>0.10008551858961957</v>
      </c>
      <c r="E25" s="7">
        <v>752746</v>
      </c>
      <c r="F25" s="7">
        <v>418006</v>
      </c>
      <c r="G25" s="7">
        <f t="shared" si="0"/>
        <v>308.51950164085133</v>
      </c>
      <c r="H25" s="7">
        <f t="shared" si="1"/>
        <v>555.58250547155853</v>
      </c>
      <c r="I25" s="7">
        <f t="shared" si="2"/>
        <v>198.3655127491939</v>
      </c>
      <c r="L25" s="71" t="s">
        <v>22</v>
      </c>
    </row>
    <row r="26" spans="1:12" x14ac:dyDescent="0.25">
      <c r="A26" s="4">
        <v>23</v>
      </c>
      <c r="B26" s="4" t="s">
        <v>23</v>
      </c>
      <c r="C26" s="7">
        <v>17183.982647561879</v>
      </c>
      <c r="D26" s="10">
        <v>7.405663791486472E-2</v>
      </c>
      <c r="E26" s="7">
        <v>329229</v>
      </c>
      <c r="F26" s="7">
        <v>164304</v>
      </c>
      <c r="G26" s="7">
        <f t="shared" si="0"/>
        <v>521.94620302469946</v>
      </c>
      <c r="H26" s="7">
        <f t="shared" si="1"/>
        <v>1045.865143122619</v>
      </c>
      <c r="I26" s="7">
        <f t="shared" si="2"/>
        <v>348.18305255295752</v>
      </c>
      <c r="L26" s="71" t="s">
        <v>23</v>
      </c>
    </row>
    <row r="27" spans="1:12" x14ac:dyDescent="0.25">
      <c r="A27" s="4">
        <v>24</v>
      </c>
      <c r="B27" s="4" t="s">
        <v>24</v>
      </c>
      <c r="C27" s="7">
        <v>5511.4375662164375</v>
      </c>
      <c r="D27" s="10">
        <v>2.37522665497794E-2</v>
      </c>
      <c r="E27" s="7">
        <v>174273</v>
      </c>
      <c r="F27" s="7">
        <v>102267</v>
      </c>
      <c r="G27" s="7">
        <f t="shared" si="0"/>
        <v>316.25309521362675</v>
      </c>
      <c r="H27" s="7">
        <f t="shared" si="1"/>
        <v>538.92629745826491</v>
      </c>
      <c r="I27" s="7">
        <f t="shared" si="2"/>
        <v>199.29983243713161</v>
      </c>
      <c r="L27" s="71" t="s">
        <v>24</v>
      </c>
    </row>
    <row r="28" spans="1:12" x14ac:dyDescent="0.25">
      <c r="A28" s="4">
        <v>25</v>
      </c>
      <c r="B28" s="4" t="s">
        <v>25</v>
      </c>
      <c r="C28" s="7">
        <v>7773.2787897466105</v>
      </c>
      <c r="D28" s="10">
        <v>3.3499969393023028E-2</v>
      </c>
      <c r="E28" s="7">
        <v>479155</v>
      </c>
      <c r="F28" s="7">
        <v>332324</v>
      </c>
      <c r="G28" s="7">
        <f t="shared" si="0"/>
        <v>162.22889857659024</v>
      </c>
      <c r="H28" s="7">
        <f t="shared" si="1"/>
        <v>233.90663297705282</v>
      </c>
      <c r="I28" s="7">
        <f t="shared" si="2"/>
        <v>95.791496634498372</v>
      </c>
      <c r="L28" s="71" t="s">
        <v>25</v>
      </c>
    </row>
    <row r="29" spans="1:12" x14ac:dyDescent="0.25">
      <c r="A29" s="5">
        <v>26</v>
      </c>
      <c r="B29" s="5" t="s">
        <v>26</v>
      </c>
      <c r="C29" s="8">
        <v>4103.577343630971</v>
      </c>
      <c r="D29" s="11">
        <v>1.7684907377163741E-2</v>
      </c>
      <c r="E29" s="8">
        <v>68916</v>
      </c>
      <c r="F29" s="8">
        <v>39625</v>
      </c>
      <c r="G29" s="8">
        <f t="shared" si="0"/>
        <v>595.44624523056632</v>
      </c>
      <c r="H29" s="8">
        <f t="shared" si="1"/>
        <v>1035.6031151119171</v>
      </c>
      <c r="I29" s="8">
        <f t="shared" si="2"/>
        <v>378.06702938345614</v>
      </c>
      <c r="L29" s="71" t="s">
        <v>26</v>
      </c>
    </row>
    <row r="30" spans="1:12" x14ac:dyDescent="0.25">
      <c r="A30" s="64"/>
      <c r="B30" s="65"/>
      <c r="C30" s="59">
        <f>SUM(C4:C29)</f>
        <v>232038.38482806311</v>
      </c>
      <c r="D30" s="66">
        <f>SUM(D4:D29)</f>
        <v>1.0000000000000009</v>
      </c>
      <c r="E30" s="59">
        <f>SUM(E4:E29)</f>
        <v>7976841</v>
      </c>
      <c r="F30" s="59">
        <f>SUM(F4:F29)</f>
        <v>4846648</v>
      </c>
      <c r="G30" s="59">
        <f t="shared" si="0"/>
        <v>290.89007143061156</v>
      </c>
      <c r="H30" s="59">
        <f t="shared" si="1"/>
        <v>478.76054714116464</v>
      </c>
      <c r="I30" s="59">
        <f t="shared" si="2"/>
        <v>180.94793455046681</v>
      </c>
      <c r="L30" s="72" t="s">
        <v>152</v>
      </c>
    </row>
    <row r="31" spans="1:12" x14ac:dyDescent="0.25">
      <c r="A31" s="108" t="s">
        <v>135</v>
      </c>
      <c r="B31" s="18"/>
      <c r="C31" s="19"/>
      <c r="D31" s="19"/>
      <c r="E31" s="19"/>
      <c r="F31" s="20"/>
      <c r="G31" s="20"/>
      <c r="H31" s="20"/>
      <c r="I31" s="21"/>
    </row>
  </sheetData>
  <pageMargins left="0.70866141732282995" right="0.70866141732282995" top="0.78740157480314998" bottom="0.78740157480314998" header="0.31496062992126" footer="0.31496062992126"/>
  <pageSetup paperSize="9" scale="5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J14"/>
  <sheetViews>
    <sheetView workbookViewId="0"/>
  </sheetViews>
  <sheetFormatPr baseColWidth="10" defaultRowHeight="15" x14ac:dyDescent="0.25"/>
  <cols>
    <col min="1" max="1" width="10.7109375" customWidth="1"/>
    <col min="2" max="2" width="38.7109375" customWidth="1"/>
    <col min="3" max="6" width="17.7109375" customWidth="1"/>
  </cols>
  <sheetData>
    <row r="1" spans="1:10" ht="18.75" x14ac:dyDescent="0.3">
      <c r="A1" s="81" t="s">
        <v>169</v>
      </c>
    </row>
    <row r="3" spans="1:10" ht="50.1" customHeight="1" x14ac:dyDescent="0.25">
      <c r="A3" s="35" t="s">
        <v>53</v>
      </c>
      <c r="B3" s="35" t="s">
        <v>57</v>
      </c>
      <c r="C3" s="110" t="s">
        <v>110</v>
      </c>
      <c r="D3" s="110" t="s">
        <v>112</v>
      </c>
      <c r="E3" s="110" t="s">
        <v>114</v>
      </c>
      <c r="F3" s="110" t="s">
        <v>116</v>
      </c>
      <c r="H3" s="35" t="s">
        <v>153</v>
      </c>
      <c r="I3" s="68" t="s">
        <v>31</v>
      </c>
      <c r="J3" s="69" t="s">
        <v>207</v>
      </c>
    </row>
    <row r="4" spans="1:10" x14ac:dyDescent="0.25">
      <c r="A4" s="3">
        <v>11</v>
      </c>
      <c r="B4" s="3" t="s">
        <v>126</v>
      </c>
      <c r="C4" s="6">
        <v>107734.61979979998</v>
      </c>
      <c r="D4" s="186">
        <v>106810.52408159083</v>
      </c>
      <c r="E4" s="6">
        <f>SUM(D4-C4)</f>
        <v>-924.09571820915153</v>
      </c>
      <c r="F4" s="28">
        <f>SUM(E4/C4)</f>
        <v>-8.5775187207823341E-3</v>
      </c>
    </row>
    <row r="5" spans="1:10" x14ac:dyDescent="0.25">
      <c r="A5" s="4">
        <v>12</v>
      </c>
      <c r="B5" s="4" t="s">
        <v>127</v>
      </c>
      <c r="C5" s="7">
        <v>31753.527835659992</v>
      </c>
      <c r="D5" s="7">
        <v>31663.081903239454</v>
      </c>
      <c r="E5" s="7">
        <f t="shared" ref="E5:E13" si="0">SUM(D5-C5)</f>
        <v>-90.445932420538156</v>
      </c>
      <c r="F5" s="29">
        <f>SUM(E5/C5)</f>
        <v>-2.8483742936734465E-3</v>
      </c>
    </row>
    <row r="6" spans="1:10" x14ac:dyDescent="0.25">
      <c r="A6" s="4">
        <v>13</v>
      </c>
      <c r="B6" s="4" t="s">
        <v>128</v>
      </c>
      <c r="C6" s="7">
        <v>21541.44583882</v>
      </c>
      <c r="D6" s="7">
        <v>24989.019902933487</v>
      </c>
      <c r="E6" s="7">
        <f t="shared" si="0"/>
        <v>3447.5740641134871</v>
      </c>
      <c r="F6" s="29">
        <f t="shared" ref="F6:F13" si="1">SUM(E6/C6)</f>
        <v>0.16004376353887018</v>
      </c>
    </row>
    <row r="7" spans="1:10" x14ac:dyDescent="0.25">
      <c r="A7" s="4">
        <v>14</v>
      </c>
      <c r="B7" s="4" t="s">
        <v>129</v>
      </c>
      <c r="C7" s="7">
        <v>28623.837635510004</v>
      </c>
      <c r="D7" s="7">
        <v>25827.648641660646</v>
      </c>
      <c r="E7" s="7">
        <f t="shared" si="0"/>
        <v>-2796.1889938493587</v>
      </c>
      <c r="F7" s="29">
        <f t="shared" si="1"/>
        <v>-9.7687425056536714E-2</v>
      </c>
    </row>
    <row r="8" spans="1:10" x14ac:dyDescent="0.25">
      <c r="A8" s="4">
        <v>15</v>
      </c>
      <c r="B8" s="4" t="s">
        <v>130</v>
      </c>
      <c r="C8" s="7">
        <v>25910.196696670006</v>
      </c>
      <c r="D8" s="7">
        <v>26064.638145662935</v>
      </c>
      <c r="E8" s="7">
        <f t="shared" si="0"/>
        <v>154.44144899292951</v>
      </c>
      <c r="F8" s="29">
        <f t="shared" si="1"/>
        <v>5.9606436338933092E-3</v>
      </c>
    </row>
    <row r="9" spans="1:10" x14ac:dyDescent="0.25">
      <c r="A9" s="4">
        <v>16</v>
      </c>
      <c r="B9" s="4" t="s">
        <v>131</v>
      </c>
      <c r="C9" s="7">
        <v>6666.5717709010005</v>
      </c>
      <c r="D9" s="7">
        <v>7458.6478574503381</v>
      </c>
      <c r="E9" s="7">
        <f t="shared" si="0"/>
        <v>792.07608654933756</v>
      </c>
      <c r="F9" s="29">
        <f t="shared" si="1"/>
        <v>0.11881310421147494</v>
      </c>
    </row>
    <row r="10" spans="1:10" x14ac:dyDescent="0.25">
      <c r="A10" s="4">
        <v>17</v>
      </c>
      <c r="B10" s="4" t="s">
        <v>132</v>
      </c>
      <c r="C10" s="7">
        <v>2802.8472827239998</v>
      </c>
      <c r="D10" s="7">
        <v>3471.8470237045667</v>
      </c>
      <c r="E10" s="7">
        <f t="shared" si="0"/>
        <v>668.99974098056691</v>
      </c>
      <c r="F10" s="29">
        <f t="shared" si="1"/>
        <v>0.23868576254728618</v>
      </c>
    </row>
    <row r="11" spans="1:10" x14ac:dyDescent="0.25">
      <c r="A11" s="4">
        <v>18</v>
      </c>
      <c r="B11" s="4" t="s">
        <v>133</v>
      </c>
      <c r="C11" s="7">
        <v>1925.8849850786999</v>
      </c>
      <c r="D11" s="7">
        <v>3853.0867118420811</v>
      </c>
      <c r="E11" s="7">
        <f t="shared" si="0"/>
        <v>1927.2017267633812</v>
      </c>
      <c r="F11" s="29">
        <f t="shared" si="1"/>
        <v>1.0006837073318933</v>
      </c>
    </row>
    <row r="12" spans="1:10" x14ac:dyDescent="0.25">
      <c r="A12" s="5">
        <v>19</v>
      </c>
      <c r="B12" s="5" t="s">
        <v>134</v>
      </c>
      <c r="C12" s="8">
        <v>1660.3942946249999</v>
      </c>
      <c r="D12" s="8">
        <v>1899.8905599788043</v>
      </c>
      <c r="E12" s="8">
        <f t="shared" si="0"/>
        <v>239.49626535380435</v>
      </c>
      <c r="F12" s="30">
        <f t="shared" si="1"/>
        <v>0.1442405976273814</v>
      </c>
    </row>
    <row r="13" spans="1:10" x14ac:dyDescent="0.25">
      <c r="A13" s="64"/>
      <c r="B13" s="65"/>
      <c r="C13" s="59">
        <f>SUM(C4:C12)</f>
        <v>228619.3261397887</v>
      </c>
      <c r="D13" s="59">
        <f>SUM(D4:D12)</f>
        <v>232038.38482806311</v>
      </c>
      <c r="E13" s="57">
        <f t="shared" si="0"/>
        <v>3419.0586882744101</v>
      </c>
      <c r="F13" s="67">
        <f t="shared" si="1"/>
        <v>1.4955247861170912E-2</v>
      </c>
    </row>
    <row r="14" spans="1:10" x14ac:dyDescent="0.25">
      <c r="A14" s="108" t="s">
        <v>135</v>
      </c>
      <c r="B14" s="18"/>
      <c r="C14" s="19"/>
      <c r="D14" s="19"/>
      <c r="E14" s="19"/>
      <c r="F14" s="27"/>
    </row>
  </sheetData>
  <pageMargins left="0.70866141732282995" right="0.70866141732282995" top="0.78740157480314998" bottom="0.78740157480314998" header="0.31496062992126" footer="0.31496062992126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O65"/>
  <sheetViews>
    <sheetView zoomScaleNormal="100" workbookViewId="0"/>
  </sheetViews>
  <sheetFormatPr baseColWidth="10" defaultRowHeight="15" x14ac:dyDescent="0.25"/>
  <cols>
    <col min="1" max="1" width="10.7109375" customWidth="1"/>
    <col min="2" max="2" width="38.7109375" customWidth="1"/>
    <col min="3" max="4" width="22.7109375" customWidth="1"/>
    <col min="5" max="5" width="15.7109375" customWidth="1"/>
    <col min="6" max="7" width="17.7109375" customWidth="1"/>
    <col min="8" max="10" width="15.7109375" customWidth="1"/>
    <col min="12" max="12" width="10.85546875" bestFit="1" customWidth="1"/>
    <col min="13" max="13" width="9.140625" bestFit="1" customWidth="1"/>
    <col min="15" max="15" width="13" bestFit="1" customWidth="1"/>
  </cols>
  <sheetData>
    <row r="1" spans="1:15" ht="18.75" x14ac:dyDescent="0.3">
      <c r="A1" s="81" t="s">
        <v>170</v>
      </c>
    </row>
    <row r="3" spans="1:15" ht="50.1" customHeight="1" x14ac:dyDescent="0.25">
      <c r="A3" s="109" t="s">
        <v>53</v>
      </c>
      <c r="B3" s="109" t="s">
        <v>57</v>
      </c>
      <c r="C3" s="109" t="s">
        <v>73</v>
      </c>
      <c r="D3" s="109" t="s">
        <v>75</v>
      </c>
      <c r="E3" s="109" t="s">
        <v>171</v>
      </c>
      <c r="F3" s="109" t="s">
        <v>78</v>
      </c>
      <c r="G3" s="109" t="s">
        <v>80</v>
      </c>
      <c r="H3" s="109" t="s">
        <v>81</v>
      </c>
      <c r="I3" s="109" t="s">
        <v>83</v>
      </c>
      <c r="J3" s="109" t="s">
        <v>85</v>
      </c>
      <c r="L3" s="35" t="s">
        <v>153</v>
      </c>
      <c r="M3" s="121" t="s">
        <v>172</v>
      </c>
      <c r="N3" s="121" t="s">
        <v>173</v>
      </c>
      <c r="O3" s="121" t="s">
        <v>174</v>
      </c>
    </row>
    <row r="4" spans="1:15" x14ac:dyDescent="0.25">
      <c r="A4" s="3">
        <v>11</v>
      </c>
      <c r="B4" s="3" t="s">
        <v>126</v>
      </c>
      <c r="C4" s="187">
        <v>11248.122527647967</v>
      </c>
      <c r="D4" s="188">
        <v>20069.929307013903</v>
      </c>
      <c r="E4" s="189">
        <v>86740.594774577097</v>
      </c>
      <c r="F4" s="6">
        <f>SUM(D4-C4)</f>
        <v>8821.8067793659357</v>
      </c>
      <c r="G4" s="6">
        <f>SUM(C4)</f>
        <v>11248.122527647967</v>
      </c>
      <c r="H4" s="9">
        <f>SUM(E4/(D4+E4))</f>
        <v>0.81209782950149401</v>
      </c>
      <c r="I4" s="9">
        <f>SUM(F4/(D4+E4))</f>
        <v>8.2593048346313577E-2</v>
      </c>
      <c r="J4" s="9">
        <f>SUM(G4/(D4+E4))</f>
        <v>0.10530912215219253</v>
      </c>
      <c r="L4" s="122">
        <v>2012</v>
      </c>
      <c r="M4" s="123">
        <v>0.82</v>
      </c>
      <c r="N4" s="123">
        <v>0.06</v>
      </c>
      <c r="O4" s="123">
        <v>0.12</v>
      </c>
    </row>
    <row r="5" spans="1:15" x14ac:dyDescent="0.25">
      <c r="A5" s="4">
        <v>12</v>
      </c>
      <c r="B5" s="4" t="s">
        <v>127</v>
      </c>
      <c r="C5" s="7">
        <v>10296.188500828464</v>
      </c>
      <c r="D5" s="15">
        <v>12675.421725911892</v>
      </c>
      <c r="E5" s="15">
        <v>18987.660177327602</v>
      </c>
      <c r="F5" s="7">
        <f>SUM(D5-C5)</f>
        <v>2379.2332250834279</v>
      </c>
      <c r="G5" s="7">
        <f t="shared" ref="G5:G7" si="0">SUM(C5)</f>
        <v>10296.188500828464</v>
      </c>
      <c r="H5" s="10">
        <f t="shared" ref="H5:H7" si="1">SUM(E5/(D5+E5))</f>
        <v>0.59967820679467554</v>
      </c>
      <c r="I5" s="10">
        <f>SUM(F5/(D5+E5))</f>
        <v>7.5142187117294007E-2</v>
      </c>
      <c r="J5" s="10">
        <f>SUM(G5/(D5+E5))</f>
        <v>0.32517960608803048</v>
      </c>
      <c r="L5" s="122">
        <v>2017</v>
      </c>
      <c r="M5" s="124">
        <f>SUM(H13)</f>
        <v>0.82563364715734988</v>
      </c>
      <c r="N5" s="124">
        <f>SUM(I13)</f>
        <v>6.364019272305195E-2</v>
      </c>
      <c r="O5" s="124">
        <f>SUM(J13)</f>
        <v>0.11072616011959814</v>
      </c>
    </row>
    <row r="6" spans="1:15" ht="15" customHeight="1" x14ac:dyDescent="0.25">
      <c r="A6" s="4">
        <v>13</v>
      </c>
      <c r="B6" s="4" t="s">
        <v>128</v>
      </c>
      <c r="C6" s="7">
        <v>2566.413977433479</v>
      </c>
      <c r="D6" s="15">
        <v>4393.0371086641708</v>
      </c>
      <c r="E6" s="15">
        <v>20595.98279426933</v>
      </c>
      <c r="F6" s="7">
        <f>SUM(D6-C6)</f>
        <v>1826.6231312306918</v>
      </c>
      <c r="G6" s="7">
        <f t="shared" si="0"/>
        <v>2566.413977433479</v>
      </c>
      <c r="H6" s="10">
        <f t="shared" si="1"/>
        <v>0.824201304183664</v>
      </c>
      <c r="I6" s="10">
        <f>SUM(F6/(D6+E6))</f>
        <v>7.3097029748504128E-2</v>
      </c>
      <c r="J6" s="10">
        <f>SUM(G6/(D6+E6))</f>
        <v>0.10270166606783179</v>
      </c>
    </row>
    <row r="7" spans="1:15" x14ac:dyDescent="0.25">
      <c r="A7" s="4">
        <v>14</v>
      </c>
      <c r="B7" s="4" t="s">
        <v>129</v>
      </c>
      <c r="C7" s="7">
        <v>1581.9943464551595</v>
      </c>
      <c r="D7" s="15">
        <v>3321.2987403787452</v>
      </c>
      <c r="E7" s="15">
        <v>22506.34990128185</v>
      </c>
      <c r="F7" s="7">
        <f>SUM(D7-C7)</f>
        <v>1739.3043939235856</v>
      </c>
      <c r="G7" s="7">
        <f t="shared" si="0"/>
        <v>1581.9943464551595</v>
      </c>
      <c r="H7" s="10">
        <f t="shared" si="1"/>
        <v>0.87140529955090795</v>
      </c>
      <c r="I7" s="10">
        <f>SUM(F7/(D7+E7))</f>
        <v>6.7342730964600764E-2</v>
      </c>
      <c r="J7" s="10">
        <f>SUM(G7/(D7+E7))</f>
        <v>6.125196948449136E-2</v>
      </c>
    </row>
    <row r="8" spans="1:15" x14ac:dyDescent="0.25">
      <c r="A8" s="4">
        <v>15</v>
      </c>
      <c r="B8" s="4" t="s">
        <v>130</v>
      </c>
      <c r="C8" s="34" t="s">
        <v>27</v>
      </c>
      <c r="D8" s="34" t="s">
        <v>27</v>
      </c>
      <c r="E8" s="15">
        <v>26064.638145662935</v>
      </c>
      <c r="F8" s="33" t="s">
        <v>27</v>
      </c>
      <c r="G8" s="33" t="s">
        <v>27</v>
      </c>
      <c r="H8" s="33" t="s">
        <v>27</v>
      </c>
      <c r="I8" s="33" t="s">
        <v>27</v>
      </c>
      <c r="J8" s="33" t="s">
        <v>27</v>
      </c>
    </row>
    <row r="9" spans="1:15" x14ac:dyDescent="0.25">
      <c r="A9" s="4">
        <v>16</v>
      </c>
      <c r="B9" s="4" t="s">
        <v>131</v>
      </c>
      <c r="C9" s="34" t="s">
        <v>27</v>
      </c>
      <c r="D9" s="34" t="s">
        <v>27</v>
      </c>
      <c r="E9" s="15">
        <v>7458.6478574503381</v>
      </c>
      <c r="F9" s="34" t="s">
        <v>27</v>
      </c>
      <c r="G9" s="33" t="s">
        <v>27</v>
      </c>
      <c r="H9" s="33" t="s">
        <v>27</v>
      </c>
      <c r="I9" s="33" t="s">
        <v>27</v>
      </c>
      <c r="J9" s="33" t="s">
        <v>27</v>
      </c>
    </row>
    <row r="10" spans="1:15" x14ac:dyDescent="0.25">
      <c r="A10" s="4">
        <v>17</v>
      </c>
      <c r="B10" s="4" t="s">
        <v>132</v>
      </c>
      <c r="C10" s="34" t="s">
        <v>27</v>
      </c>
      <c r="D10" s="34" t="s">
        <v>27</v>
      </c>
      <c r="E10" s="15">
        <v>3471.8470237045667</v>
      </c>
      <c r="F10" s="34" t="s">
        <v>27</v>
      </c>
      <c r="G10" s="33" t="s">
        <v>27</v>
      </c>
      <c r="H10" s="33" t="s">
        <v>27</v>
      </c>
      <c r="I10" s="33" t="s">
        <v>27</v>
      </c>
      <c r="J10" s="33" t="s">
        <v>27</v>
      </c>
    </row>
    <row r="11" spans="1:15" x14ac:dyDescent="0.25">
      <c r="A11" s="4">
        <v>18</v>
      </c>
      <c r="B11" s="4" t="s">
        <v>133</v>
      </c>
      <c r="C11" s="34" t="s">
        <v>27</v>
      </c>
      <c r="D11" s="34" t="s">
        <v>27</v>
      </c>
      <c r="E11" s="15">
        <v>3853.0867118420811</v>
      </c>
      <c r="F11" s="34" t="s">
        <v>27</v>
      </c>
      <c r="G11" s="33" t="s">
        <v>27</v>
      </c>
      <c r="H11" s="33" t="s">
        <v>27</v>
      </c>
      <c r="I11" s="33" t="s">
        <v>27</v>
      </c>
      <c r="J11" s="33" t="s">
        <v>27</v>
      </c>
    </row>
    <row r="12" spans="1:15" x14ac:dyDescent="0.25">
      <c r="A12" s="5">
        <v>19</v>
      </c>
      <c r="B12" s="4" t="s">
        <v>134</v>
      </c>
      <c r="C12" s="34" t="s">
        <v>27</v>
      </c>
      <c r="D12" s="34" t="s">
        <v>27</v>
      </c>
      <c r="E12" s="15">
        <v>1899.8905599788043</v>
      </c>
      <c r="F12" s="34" t="s">
        <v>27</v>
      </c>
      <c r="G12" s="33" t="s">
        <v>27</v>
      </c>
      <c r="H12" s="33" t="s">
        <v>27</v>
      </c>
      <c r="I12" s="33" t="s">
        <v>27</v>
      </c>
      <c r="J12" s="33" t="s">
        <v>27</v>
      </c>
    </row>
    <row r="13" spans="1:15" x14ac:dyDescent="0.25">
      <c r="A13" s="55"/>
      <c r="B13" s="91"/>
      <c r="C13" s="54">
        <f>SUM(C4:C12)</f>
        <v>25692.719352365071</v>
      </c>
      <c r="D13" s="54">
        <f>SUM(D4:D12)</f>
        <v>40459.686881968715</v>
      </c>
      <c r="E13" s="54">
        <f>SUM(E4:E12)</f>
        <v>191578.69794609459</v>
      </c>
      <c r="F13" s="54">
        <f>SUM(D13-C13)</f>
        <v>14766.967529603644</v>
      </c>
      <c r="G13" s="54">
        <f>SUM(G4:G12)</f>
        <v>25692.719352365071</v>
      </c>
      <c r="H13" s="73">
        <f t="shared" ref="H13" si="2">SUM(E13/(D13+E13))</f>
        <v>0.82563364715734988</v>
      </c>
      <c r="I13" s="73">
        <f>SUM(F13/(D13+E13))</f>
        <v>6.364019272305195E-2</v>
      </c>
      <c r="J13" s="73">
        <f>SUM(G13/(D13+E13))</f>
        <v>0.11072616011959814</v>
      </c>
      <c r="K13" s="80"/>
    </row>
    <row r="14" spans="1:15" x14ac:dyDescent="0.25">
      <c r="A14" s="108" t="s">
        <v>135</v>
      </c>
      <c r="B14" s="18"/>
      <c r="C14" s="19"/>
      <c r="D14" s="19"/>
      <c r="E14" s="19"/>
      <c r="F14" s="20"/>
      <c r="G14" s="20"/>
      <c r="H14" s="20"/>
      <c r="I14" s="18"/>
      <c r="J14" s="22"/>
    </row>
    <row r="26" spans="1:3" x14ac:dyDescent="0.25">
      <c r="A26" s="2">
        <v>2017</v>
      </c>
      <c r="B26" s="2">
        <v>2012</v>
      </c>
    </row>
    <row r="31" spans="1:3" x14ac:dyDescent="0.25">
      <c r="A31" s="2"/>
      <c r="B31" s="2"/>
      <c r="C31" s="2"/>
    </row>
    <row r="37" spans="1:5" x14ac:dyDescent="0.25">
      <c r="A37" s="2"/>
      <c r="B37" s="2"/>
      <c r="C37" s="2"/>
    </row>
    <row r="48" spans="1:5" x14ac:dyDescent="0.25">
      <c r="A48" s="2"/>
      <c r="E48" s="2"/>
    </row>
    <row r="65" spans="1:1" x14ac:dyDescent="0.25">
      <c r="A65" s="2"/>
    </row>
  </sheetData>
  <pageMargins left="0.70866141732282995" right="0.70866141732282995" top="0.78740157480314998" bottom="0.78740157480314998" header="0.31496062992126" footer="0.31496062992126"/>
  <pageSetup paperSize="9" scale="54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S65"/>
  <sheetViews>
    <sheetView zoomScaleNormal="100" workbookViewId="0"/>
  </sheetViews>
  <sheetFormatPr baseColWidth="10" defaultRowHeight="15" x14ac:dyDescent="0.25"/>
  <cols>
    <col min="1" max="1" width="10.7109375" customWidth="1"/>
    <col min="2" max="2" width="41.42578125" customWidth="1"/>
    <col min="3" max="4" width="22.7109375" customWidth="1"/>
    <col min="5" max="5" width="15.7109375" customWidth="1"/>
    <col min="6" max="7" width="17.7109375" customWidth="1"/>
    <col min="8" max="10" width="15.7109375" customWidth="1"/>
    <col min="11" max="12" width="17.7109375" customWidth="1"/>
    <col min="13" max="13" width="12.140625" customWidth="1"/>
    <col min="14" max="14" width="12.28515625" customWidth="1"/>
    <col min="15" max="15" width="12" customWidth="1"/>
    <col min="16" max="16" width="12.42578125" customWidth="1"/>
  </cols>
  <sheetData>
    <row r="1" spans="1:19" ht="18.75" x14ac:dyDescent="0.3">
      <c r="A1" s="81" t="s">
        <v>177</v>
      </c>
    </row>
    <row r="3" spans="1:19" ht="50.1" customHeight="1" x14ac:dyDescent="0.25">
      <c r="A3" s="35" t="s">
        <v>55</v>
      </c>
      <c r="B3" s="35" t="s">
        <v>59</v>
      </c>
      <c r="C3" s="109" t="s">
        <v>73</v>
      </c>
      <c r="D3" s="109" t="s">
        <v>75</v>
      </c>
      <c r="E3" s="109" t="s">
        <v>171</v>
      </c>
      <c r="F3" s="109" t="s">
        <v>78</v>
      </c>
      <c r="G3" s="109" t="s">
        <v>80</v>
      </c>
      <c r="H3" s="109" t="s">
        <v>81</v>
      </c>
      <c r="I3" s="109" t="s">
        <v>83</v>
      </c>
      <c r="J3" s="109" t="s">
        <v>85</v>
      </c>
      <c r="K3" s="35" t="s">
        <v>175</v>
      </c>
      <c r="L3" s="35" t="s">
        <v>176</v>
      </c>
      <c r="N3" s="49" t="s">
        <v>153</v>
      </c>
      <c r="O3" s="127" t="s">
        <v>172</v>
      </c>
      <c r="P3" s="127" t="s">
        <v>173</v>
      </c>
      <c r="Q3" s="127" t="s">
        <v>174</v>
      </c>
    </row>
    <row r="4" spans="1:19" x14ac:dyDescent="0.25">
      <c r="A4" s="3">
        <v>11</v>
      </c>
      <c r="B4" s="12" t="s">
        <v>143</v>
      </c>
      <c r="C4" s="176">
        <v>3898.8283899628586</v>
      </c>
      <c r="D4" s="177">
        <v>6551.0999163742217</v>
      </c>
      <c r="E4" s="178">
        <v>37885.91110729998</v>
      </c>
      <c r="F4" s="6">
        <f>SUM(D4-C4)</f>
        <v>2652.2715264113631</v>
      </c>
      <c r="G4" s="6">
        <f>SUM(C4)</f>
        <v>3898.8283899628586</v>
      </c>
      <c r="H4" s="9">
        <f>SUM(E4/(D4+E4))</f>
        <v>0.85257559485978773</v>
      </c>
      <c r="I4" s="9">
        <f>SUM(F4/(D4+E4))</f>
        <v>5.9686091960558338E-2</v>
      </c>
      <c r="J4" s="9">
        <f>SUM(G4/(D4+E4))</f>
        <v>8.7738313179653873E-2</v>
      </c>
      <c r="K4" s="25">
        <f>SUM(E4/ Statistique_Type_comm_OFS!E4)*10000</f>
        <v>149.80376359727572</v>
      </c>
      <c r="L4" s="25">
        <f>SUM(F4/ Statistique_Type_comm_OFS!E4)*10000</f>
        <v>10.487282610494129</v>
      </c>
      <c r="N4" s="14" t="s">
        <v>143</v>
      </c>
      <c r="O4" s="128"/>
      <c r="P4" s="128"/>
      <c r="Q4" s="129"/>
    </row>
    <row r="5" spans="1:19" x14ac:dyDescent="0.25">
      <c r="A5" s="4">
        <v>12</v>
      </c>
      <c r="B5" s="12" t="s">
        <v>144</v>
      </c>
      <c r="C5" s="7">
        <v>4156.3536338742779</v>
      </c>
      <c r="D5" s="7">
        <v>6706.681394352835</v>
      </c>
      <c r="E5" s="7">
        <v>37956.925748090362</v>
      </c>
      <c r="F5" s="7">
        <f t="shared" ref="F5:F12" si="0">SUM(D5-C5)</f>
        <v>2550.3277604785571</v>
      </c>
      <c r="G5" s="7">
        <f t="shared" ref="G5:G12" si="1">SUM(C5)</f>
        <v>4156.3536338742779</v>
      </c>
      <c r="H5" s="10">
        <f t="shared" ref="H5:H13" si="2">SUM(E5/(D5+E5))</f>
        <v>0.84984013107218181</v>
      </c>
      <c r="I5" s="10">
        <f t="shared" ref="I5:I13" si="3">SUM(F5/(D5+E5))</f>
        <v>5.7100801382766436E-2</v>
      </c>
      <c r="J5" s="10">
        <f t="shared" ref="J5:J13" si="4">SUM(G5/(D5+E5))</f>
        <v>9.3059067545051777E-2</v>
      </c>
      <c r="K5" s="26">
        <f>SUM(E5/ Statistique_Type_comm_OFS!E5)*10000</f>
        <v>207.66238751260582</v>
      </c>
      <c r="L5" s="26">
        <f>SUM(F5/ Statistique_Type_comm_OFS!E5)*10000</f>
        <v>13.952846318363893</v>
      </c>
      <c r="N5" s="15" t="s">
        <v>144</v>
      </c>
      <c r="O5" s="130"/>
      <c r="P5" s="130"/>
      <c r="Q5" s="131"/>
      <c r="R5" s="17"/>
      <c r="S5" s="17"/>
    </row>
    <row r="6" spans="1:19" x14ac:dyDescent="0.25">
      <c r="A6" s="4">
        <v>13</v>
      </c>
      <c r="B6" s="12" t="s">
        <v>145</v>
      </c>
      <c r="C6" s="7">
        <v>3402.5397947635761</v>
      </c>
      <c r="D6" s="7">
        <v>5057.0185685702108</v>
      </c>
      <c r="E6" s="7">
        <v>21383.733042234191</v>
      </c>
      <c r="F6" s="7">
        <f t="shared" si="0"/>
        <v>1654.4787738066348</v>
      </c>
      <c r="G6" s="7">
        <f t="shared" si="1"/>
        <v>3402.5397947635761</v>
      </c>
      <c r="H6" s="10">
        <f t="shared" si="2"/>
        <v>0.80874149710238286</v>
      </c>
      <c r="I6" s="10">
        <f t="shared" si="3"/>
        <v>6.257306139249727E-2</v>
      </c>
      <c r="J6" s="10">
        <f t="shared" si="4"/>
        <v>0.12868544150511996</v>
      </c>
      <c r="K6" s="26">
        <f>SUM(E6/ Statistique_Type_comm_OFS!E6)*10000</f>
        <v>256.01136216930183</v>
      </c>
      <c r="L6" s="26">
        <f>SUM(F6/ Statistique_Type_comm_OFS!E6)*10000</f>
        <v>19.807830734038117</v>
      </c>
      <c r="N6" s="15" t="s">
        <v>145</v>
      </c>
      <c r="O6" s="130"/>
      <c r="P6" s="130"/>
      <c r="Q6" s="131"/>
      <c r="R6" s="17"/>
      <c r="S6" s="17"/>
    </row>
    <row r="7" spans="1:19" x14ac:dyDescent="0.25">
      <c r="A7" s="4">
        <v>21</v>
      </c>
      <c r="B7" s="17" t="s">
        <v>146</v>
      </c>
      <c r="C7" s="7">
        <v>1622.6013916271743</v>
      </c>
      <c r="D7" s="7">
        <v>2478.6101267315557</v>
      </c>
      <c r="E7" s="7">
        <v>12884.270111668939</v>
      </c>
      <c r="F7" s="7">
        <f t="shared" si="0"/>
        <v>856.00873510438146</v>
      </c>
      <c r="G7" s="7">
        <f t="shared" si="1"/>
        <v>1622.6013916271743</v>
      </c>
      <c r="H7" s="10">
        <f t="shared" si="2"/>
        <v>0.83866240651045942</v>
      </c>
      <c r="I7" s="10">
        <f t="shared" si="3"/>
        <v>5.5719287127210256E-2</v>
      </c>
      <c r="J7" s="10">
        <f t="shared" si="4"/>
        <v>0.10561830636233037</v>
      </c>
      <c r="K7" s="26">
        <f>SUM(E7/ Statistique_Type_comm_OFS!E7)*10000</f>
        <v>259.84733203591759</v>
      </c>
      <c r="L7" s="26">
        <f>SUM(F7/ Statistique_Type_comm_OFS!E7)*10000</f>
        <v>17.263809597942512</v>
      </c>
      <c r="N7" s="15" t="s">
        <v>146</v>
      </c>
      <c r="O7" s="130"/>
      <c r="P7" s="130"/>
      <c r="Q7" s="131"/>
      <c r="R7" s="24"/>
      <c r="S7" s="24"/>
    </row>
    <row r="8" spans="1:19" x14ac:dyDescent="0.25">
      <c r="A8" s="4">
        <v>22</v>
      </c>
      <c r="B8" s="17" t="s">
        <v>147</v>
      </c>
      <c r="C8" s="7">
        <v>3928.4252258882047</v>
      </c>
      <c r="D8" s="7">
        <v>6035.9743261497288</v>
      </c>
      <c r="E8" s="7">
        <v>24893.840100431567</v>
      </c>
      <c r="F8" s="7">
        <f t="shared" si="0"/>
        <v>2107.549100261524</v>
      </c>
      <c r="G8" s="7">
        <f t="shared" si="1"/>
        <v>3928.4252258882047</v>
      </c>
      <c r="H8" s="10">
        <f t="shared" si="2"/>
        <v>0.80484931972426033</v>
      </c>
      <c r="I8" s="10">
        <f t="shared" si="3"/>
        <v>6.8139726646736093E-2</v>
      </c>
      <c r="J8" s="10">
        <f t="shared" si="4"/>
        <v>0.12701095362900364</v>
      </c>
      <c r="K8" s="26">
        <f>SUM(E8/ Statistique_Type_comm_OFS!E8)*10000</f>
        <v>304.48275394435234</v>
      </c>
      <c r="L8" s="26">
        <f>SUM(F8/ Statistique_Type_comm_OFS!E8)*10000</f>
        <v>25.777957580335134</v>
      </c>
      <c r="N8" s="15" t="s">
        <v>147</v>
      </c>
      <c r="O8" s="130"/>
      <c r="P8" s="130"/>
      <c r="Q8" s="131"/>
    </row>
    <row r="9" spans="1:19" x14ac:dyDescent="0.25">
      <c r="A9" s="4">
        <v>23</v>
      </c>
      <c r="B9" s="17" t="s">
        <v>148</v>
      </c>
      <c r="C9" s="7">
        <v>2062.8451478781467</v>
      </c>
      <c r="D9" s="7">
        <v>3331.9160066966028</v>
      </c>
      <c r="E9" s="7">
        <v>13793.6251441934</v>
      </c>
      <c r="F9" s="7">
        <f t="shared" si="0"/>
        <v>1269.0708588184561</v>
      </c>
      <c r="G9" s="7">
        <f t="shared" si="1"/>
        <v>2062.8451478781467</v>
      </c>
      <c r="H9" s="10">
        <f t="shared" si="2"/>
        <v>0.80544170970483786</v>
      </c>
      <c r="I9" s="10">
        <f t="shared" si="3"/>
        <v>7.4103985832442057E-2</v>
      </c>
      <c r="J9" s="10">
        <f t="shared" si="4"/>
        <v>0.12045430446272011</v>
      </c>
      <c r="K9" s="26">
        <f>SUM(E9/ Statistique_Type_comm_OFS!E9)*10000</f>
        <v>375.46853573617409</v>
      </c>
      <c r="L9" s="26">
        <f>SUM(F9/ Statistique_Type_comm_OFS!E9)*10000</f>
        <v>34.544666258862463</v>
      </c>
      <c r="N9" s="15" t="s">
        <v>148</v>
      </c>
      <c r="O9" s="130"/>
      <c r="P9" s="130"/>
      <c r="Q9" s="131"/>
    </row>
    <row r="10" spans="1:19" x14ac:dyDescent="0.25">
      <c r="A10" s="4">
        <v>31</v>
      </c>
      <c r="B10" s="17" t="s">
        <v>149</v>
      </c>
      <c r="C10" s="7">
        <v>1568.9010461992061</v>
      </c>
      <c r="D10" s="7">
        <v>2439.2877571944914</v>
      </c>
      <c r="E10" s="7">
        <v>11050.76536175211</v>
      </c>
      <c r="F10" s="7">
        <f t="shared" si="0"/>
        <v>870.38671099528528</v>
      </c>
      <c r="G10" s="7">
        <f t="shared" si="1"/>
        <v>1568.9010461992061</v>
      </c>
      <c r="H10" s="10">
        <f t="shared" si="2"/>
        <v>0.81917878783082443</v>
      </c>
      <c r="I10" s="10">
        <f t="shared" si="3"/>
        <v>6.4520628890099671E-2</v>
      </c>
      <c r="J10" s="10">
        <f t="shared" si="4"/>
        <v>0.11630058327907584</v>
      </c>
      <c r="K10" s="26">
        <f>SUM(E10/ Statistique_Type_comm_OFS!E10)*10000</f>
        <v>330.90978502091951</v>
      </c>
      <c r="L10" s="26">
        <f>SUM(F10/ Statistique_Type_comm_OFS!E10)*10000</f>
        <v>26.063306023796461</v>
      </c>
      <c r="N10" s="15" t="s">
        <v>149</v>
      </c>
      <c r="O10" s="130"/>
      <c r="P10" s="130"/>
      <c r="Q10" s="131"/>
    </row>
    <row r="11" spans="1:19" x14ac:dyDescent="0.25">
      <c r="A11" s="4">
        <v>32</v>
      </c>
      <c r="B11" s="17" t="s">
        <v>150</v>
      </c>
      <c r="C11" s="7">
        <v>2696.0692088897827</v>
      </c>
      <c r="D11" s="7">
        <v>4177.9931594166783</v>
      </c>
      <c r="E11" s="7">
        <v>20099.461423844619</v>
      </c>
      <c r="F11" s="7">
        <f t="shared" si="0"/>
        <v>1481.9239505268956</v>
      </c>
      <c r="G11" s="7">
        <f t="shared" si="1"/>
        <v>2696.0692088897827</v>
      </c>
      <c r="H11" s="10">
        <f t="shared" si="2"/>
        <v>0.82790645761119863</v>
      </c>
      <c r="I11" s="10">
        <f t="shared" si="3"/>
        <v>6.1041158390165232E-2</v>
      </c>
      <c r="J11" s="10">
        <f t="shared" si="4"/>
        <v>0.11105238399863615</v>
      </c>
      <c r="K11" s="26">
        <f>SUM(E11/ Statistique_Type_comm_OFS!E11)*10000</f>
        <v>367.39998910281844</v>
      </c>
      <c r="L11" s="26">
        <f>SUM(F11/ Statistique_Type_comm_OFS!E11)*10000</f>
        <v>27.088230465164536</v>
      </c>
      <c r="N11" s="15" t="s">
        <v>150</v>
      </c>
      <c r="O11" s="130"/>
      <c r="P11" s="130"/>
      <c r="Q11" s="131"/>
    </row>
    <row r="12" spans="1:19" x14ac:dyDescent="0.25">
      <c r="A12" s="5">
        <v>33</v>
      </c>
      <c r="B12" s="13" t="s">
        <v>151</v>
      </c>
      <c r="C12" s="8">
        <v>2356.1555132818467</v>
      </c>
      <c r="D12" s="8">
        <v>3681.1056264824288</v>
      </c>
      <c r="E12" s="8">
        <v>11630.165906579368</v>
      </c>
      <c r="F12" s="8">
        <f t="shared" si="0"/>
        <v>1324.9501132005821</v>
      </c>
      <c r="G12" s="7">
        <f t="shared" si="1"/>
        <v>2356.1555132818467</v>
      </c>
      <c r="H12" s="10">
        <f t="shared" si="2"/>
        <v>0.7595819773339022</v>
      </c>
      <c r="I12" s="10">
        <f t="shared" si="3"/>
        <v>8.6534296667628338E-2</v>
      </c>
      <c r="J12" s="10">
        <f t="shared" si="4"/>
        <v>0.15388372599846944</v>
      </c>
      <c r="K12" s="113">
        <f>SUM(E12/ Statistique_Type_comm_OFS!E12)*10000</f>
        <v>521.74735346328384</v>
      </c>
      <c r="L12" s="113">
        <f>SUM(F12/ Statistique_Type_comm_OFS!E12)*10000</f>
        <v>59.439325336039175</v>
      </c>
      <c r="N12" s="16" t="s">
        <v>151</v>
      </c>
      <c r="O12" s="132"/>
      <c r="P12" s="132"/>
      <c r="Q12" s="133"/>
    </row>
    <row r="13" spans="1:19" x14ac:dyDescent="0.25">
      <c r="A13" s="91"/>
      <c r="B13" s="91"/>
      <c r="C13" s="57">
        <f>SUM(C4:C12)</f>
        <v>25692.719352365075</v>
      </c>
      <c r="D13" s="57">
        <f>SUM(D4:D12)</f>
        <v>40459.686881968752</v>
      </c>
      <c r="E13" s="57">
        <f>SUM(E4:E12)</f>
        <v>191578.69794609456</v>
      </c>
      <c r="F13" s="54">
        <f>SUM(F4:F12)</f>
        <v>14766.96752960368</v>
      </c>
      <c r="G13" s="54">
        <f>SUM(G4:G12)</f>
        <v>25692.719352365075</v>
      </c>
      <c r="H13" s="73">
        <f t="shared" si="2"/>
        <v>0.82563364715734977</v>
      </c>
      <c r="I13" s="73">
        <f t="shared" si="3"/>
        <v>6.3640192723052116E-2</v>
      </c>
      <c r="J13" s="73">
        <f t="shared" si="4"/>
        <v>0.11072616011959817</v>
      </c>
      <c r="K13" s="114">
        <f>SUM(E13/ Statistique_Type_comm_OFS!E13)*10000</f>
        <v>240.16863059711804</v>
      </c>
      <c r="L13" s="114">
        <f>SUM(F13/ Statistique_Type_comm_OFS!E13)*10000</f>
        <v>18.512300207066531</v>
      </c>
      <c r="N13" s="76" t="s">
        <v>152</v>
      </c>
      <c r="O13" s="77"/>
      <c r="P13" s="77"/>
      <c r="Q13" s="78"/>
    </row>
    <row r="14" spans="1:19" x14ac:dyDescent="0.25">
      <c r="A14" s="108" t="s">
        <v>135</v>
      </c>
      <c r="B14" s="18"/>
      <c r="C14" s="19"/>
      <c r="D14" s="19"/>
      <c r="E14" s="19"/>
      <c r="F14" s="20"/>
      <c r="G14" s="20"/>
      <c r="H14" s="20"/>
      <c r="I14" s="18"/>
      <c r="J14" s="23"/>
      <c r="K14" s="23"/>
      <c r="L14" s="22"/>
      <c r="N14" s="61"/>
      <c r="O14" s="62"/>
      <c r="P14" s="62"/>
      <c r="Q14" s="63"/>
    </row>
    <row r="31" spans="1:3" x14ac:dyDescent="0.25">
      <c r="A31" s="2"/>
      <c r="B31" s="2"/>
      <c r="C31" s="2"/>
    </row>
    <row r="48" spans="1:5" x14ac:dyDescent="0.25">
      <c r="A48" s="2"/>
      <c r="E48" s="2"/>
    </row>
    <row r="65" spans="1:1" x14ac:dyDescent="0.25">
      <c r="A65" s="2"/>
    </row>
  </sheetData>
  <pageMargins left="0.70866141732282995" right="0.70866141732282995" top="0.78740157480314998" bottom="0.78740157480314998" header="0.31496062992126" footer="0.31496062992126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12</vt:i4>
      </vt:variant>
    </vt:vector>
  </HeadingPairs>
  <TitlesOfParts>
    <vt:vector size="27" baseType="lpstr">
      <vt:lpstr>Contenu</vt:lpstr>
      <vt:lpstr>Légende</vt:lpstr>
      <vt:lpstr>Statistique_Aff_principale</vt:lpstr>
      <vt:lpstr>Statistique_Type_comm_OFS</vt:lpstr>
      <vt:lpstr>Statistique_Type_comm_ARE</vt:lpstr>
      <vt:lpstr>Statistique_cantons</vt:lpstr>
      <vt:lpstr>Comparaison_2012_2017_Aff_princ</vt:lpstr>
      <vt:lpstr>Analyses_nonconstr_Aff_princip</vt:lpstr>
      <vt:lpstr>Analyse_nonconstr_Type_comm_OFS</vt:lpstr>
      <vt:lpstr>Analyse_nonconstr_Type_comm_ARE</vt:lpstr>
      <vt:lpstr>Analyse_nonconstr_cantons</vt:lpstr>
      <vt:lpstr>Anal_desserte_TP_Aff_princ</vt:lpstr>
      <vt:lpstr>Anal_desserte_TP_type_comm_OFS</vt:lpstr>
      <vt:lpstr>Anal_desserte_TP_type_comm_ARE</vt:lpstr>
      <vt:lpstr>Anal_desserte_TP_cantons</vt:lpstr>
      <vt:lpstr>Anal_desserte_TP_Aff_princ!Druckbereich</vt:lpstr>
      <vt:lpstr>Anal_desserte_TP_cantons!Druckbereich</vt:lpstr>
      <vt:lpstr>Anal_desserte_TP_type_comm_ARE!Druckbereich</vt:lpstr>
      <vt:lpstr>Anal_desserte_TP_type_comm_OFS!Druckbereich</vt:lpstr>
      <vt:lpstr>Analyse_nonconstr_cantons!Druckbereich</vt:lpstr>
      <vt:lpstr>Analyse_nonconstr_Type_comm_ARE!Druckbereich</vt:lpstr>
      <vt:lpstr>Analyse_nonconstr_Type_comm_OFS!Druckbereich</vt:lpstr>
      <vt:lpstr>Analyses_nonconstr_Aff_princip!Druckbereich</vt:lpstr>
      <vt:lpstr>Comparaison_2012_2017_Aff_princ!Druckbereich</vt:lpstr>
      <vt:lpstr>Statistique_cantons!Druckbereich</vt:lpstr>
      <vt:lpstr>Statistique_Type_comm_ARE!Druckbereich</vt:lpstr>
      <vt:lpstr>Statistique_Type_comm_OFS!Druckbereich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2017-12-04T15:16:42Z</dcterms:modified>
</cp:coreProperties>
</file>